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65" windowWidth="14940" windowHeight="11310" tabRatio="779" activeTab="0"/>
  </bookViews>
  <sheets>
    <sheet name="Spis treści" sheetId="1" r:id="rId1"/>
    <sheet name="Rachunek zysków i strat" sheetId="2" r:id="rId2"/>
    <sheet name="Bilans" sheetId="3" r:id="rId3"/>
    <sheet name="Przepływy pieniężne" sheetId="4" r:id="rId4"/>
    <sheet name="Dodatkowe rozbicie" sheetId="5" r:id="rId5"/>
    <sheet name="Hedging" sheetId="6" r:id="rId6"/>
    <sheet name="Dane operacyjne" sheetId="7" r:id="rId7"/>
    <sheet name="Struktura odbiorców_2013-16" sheetId="8" r:id="rId8"/>
    <sheet name="Segmenty działalności_1Q" sheetId="9" r:id="rId9"/>
    <sheet name="Segmenty działalności_1Q przeks" sheetId="10" state="hidden" r:id="rId10"/>
    <sheet name="Segment_PiW_kwartalnie 2013-16" sheetId="11" r:id="rId11"/>
    <sheet name="Segment_OiM_kwartalnie 2013-16" sheetId="12" r:id="rId12"/>
    <sheet name="Segment_D_kwartalnie 2013-16" sheetId="13" r:id="rId13"/>
    <sheet name="Segment_W_kwartalnie 2013-16" sheetId="14" r:id="rId14"/>
    <sheet name="Segment_Poz_kwartalnie 2013-16" sheetId="15" r:id="rId15"/>
  </sheets>
  <definedNames>
    <definedName name="_xlfn.IFERROR" hidden="1">#NAME?</definedName>
    <definedName name="_xlnm.Print_Area" localSheetId="2">'Bilans'!$B$2:$F$71</definedName>
    <definedName name="_xlnm.Print_Area" localSheetId="6">'Dane operacyjne'!$A$2:$L$59</definedName>
    <definedName name="_xlnm.Print_Area" localSheetId="4">'Dodatkowe rozbicie'!$B$2:$F$36</definedName>
    <definedName name="_xlnm.Print_Area" localSheetId="5">'Hedging'!$B$2:$G$47</definedName>
    <definedName name="_xlnm.Print_Area" localSheetId="3">'Przepływy pieniężne'!$B$2:$F$60</definedName>
    <definedName name="_xlnm.Print_Area" localSheetId="1">'Rachunek zysków i strat'!$B$2:$M$34</definedName>
    <definedName name="_xlnm.Print_Area" localSheetId="12">'Segment_D_kwartalnie 2013-16'!$A$2:$I$26</definedName>
    <definedName name="_xlnm.Print_Area" localSheetId="11">'Segment_OiM_kwartalnie 2013-16'!$B$2:$I$23</definedName>
    <definedName name="_xlnm.Print_Area" localSheetId="10">'Segment_PiW_kwartalnie 2013-16'!$B$2:$I$26</definedName>
    <definedName name="_xlnm.Print_Area" localSheetId="14">'Segment_Poz_kwartalnie 2013-16'!$B$2:$I$23</definedName>
    <definedName name="_xlnm.Print_Area" localSheetId="13">'Segment_W_kwartalnie 2013-16'!$B$2:$I$23</definedName>
    <definedName name="_xlnm.Print_Area" localSheetId="8">'Segmenty działalności_1Q'!$B$2:$J$96</definedName>
    <definedName name="_xlnm.Print_Area" localSheetId="9">'Segmenty działalności_1Q przeks'!$B$2:$R$96</definedName>
    <definedName name="_xlnm.Print_Area" localSheetId="0">'Spis treści'!$B$2:$B$22</definedName>
    <definedName name="_xlnm.Print_Area" localSheetId="7">'Struktura odbiorców_2013-16'!$B$2:$J$18</definedName>
    <definedName name="_xlnm.Print_Titles" localSheetId="3">'Przepływy pieniężne'!$2:$5</definedName>
    <definedName name="_xlnm.Print_Titles" localSheetId="1">'Rachunek zysków i strat'!$B:$B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<sst xmlns="http://schemas.openxmlformats.org/spreadsheetml/2006/main" count="1092" uniqueCount="309">
  <si>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</si>
  <si>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</si>
  <si>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</si>
  <si>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</si>
  <si>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</si>
  <si>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</si>
  <si>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</si>
  <si>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</si>
  <si>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</si>
  <si>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</si>
  <si>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</si>
  <si>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</si>
  <si>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</si>
  <si>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</si>
  <si>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</si>
  <si>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</si>
  <si>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</si>
  <si>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</si>
  <si>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</si>
  <si>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</si>
  <si>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</si>
  <si>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</si>
  <si>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</si>
  <si>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</si>
  <si>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</si>
  <si>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</si>
  <si>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</si>
  <si>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</si>
  <si>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</si>
  <si>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</si>
  <si>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</si>
  <si>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</si>
  <si>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</si>
  <si>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</si>
  <si>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</si>
  <si>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</si>
  <si>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</si>
  <si>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</si>
  <si>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</si>
  <si>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</si>
  <si>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</si>
  <si>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</si>
  <si>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</si>
  <si>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</si>
  <si>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</si>
  <si>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</si>
  <si>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</si>
  <si>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</si>
  <si>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</si>
  <si>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</si>
  <si>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</si>
  <si>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</si>
  <si>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</si>
  <si>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</si>
  <si>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</si>
  <si>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</si>
  <si>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</si>
  <si>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</si>
  <si>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</si>
  <si>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</si>
  <si>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</si>
  <si>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</si>
  <si>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</si>
  <si>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</si>
  <si>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</si>
  <si>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</si>
  <si>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</si>
  <si>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</si>
  <si>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</si>
  <si>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</si>
  <si>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</si>
  <si>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</si>
  <si>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</si>
  <si>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</si>
  <si>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</si>
  <si>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</si>
  <si>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</si>
  <si>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</si>
  <si>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</si>
  <si>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</si>
  <si>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</si>
  <si>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</si>
  <si>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</si>
  <si>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</si>
  <si>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</si>
  <si>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</si>
  <si>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</si>
  <si>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</si>
  <si>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</si>
  <si>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</si>
  <si>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</si>
  <si>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</si>
  <si>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</si>
  <si>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</si>
  <si>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</si>
  <si>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</si>
  <si>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</si>
  <si>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</si>
  <si>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</si>
  <si>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</si>
  <si>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</si>
  <si>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</si>
  <si>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</si>
  <si>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</si>
  <si>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</si>
  <si>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</si>
  <si>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</si>
  <si>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</si>
  <si>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</si>
  <si>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</si>
  <si>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</si>
  <si>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</si>
  <si>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</si>
  <si>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</si>
  <si>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</si>
  <si>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</si>
  <si>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</si>
  <si>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</si>
  <si>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</si>
  <si>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</si>
  <si>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</si>
  <si>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</si>
  <si>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</si>
  <si>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</si>
  <si>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</si>
  <si>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</si>
  <si>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</si>
  <si>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</si>
  <si>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</si>
  <si>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</si>
  <si>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</si>
  <si>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</si>
  <si>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</si>
  <si>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</si>
  <si>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</si>
  <si>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</si>
  <si>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</si>
  <si>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</si>
  <si>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</si>
  <si>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</si>
  <si>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</si>
  <si>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</si>
  <si>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</si>
  <si>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</si>
  <si>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</si>
  <si>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</si>
  <si>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</si>
  <si>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</si>
  <si>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</si>
  <si>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</si>
  <si>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</si>
  <si>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</si>
  <si>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</si>
  <si>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</si>
  <si>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</si>
  <si>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</si>
  <si>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</si>
  <si>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</si>
  <si>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</si>
  <si>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</si>
  <si>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</si>
  <si>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</si>
  <si>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</si>
  <si>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</si>
  <si>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</si>
  <si>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</si>
  <si>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</si>
  <si>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</si>
  <si>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</si>
  <si>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</si>
  <si>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</si>
  <si>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</si>
  <si>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</si>
  <si>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</si>
  <si>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</si>
  <si>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</si>
  <si>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</si>
  <si>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</si>
  <si>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</si>
  <si>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</si>
  <si>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</si>
  <si>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</si>
  <si>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</si>
  <si>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</si>
  <si>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</si>
  <si>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</si>
  <si>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</si>
  <si>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</si>
  <si>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</si>
  <si>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</si>
  <si>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</si>
  <si>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</si>
  <si>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</si>
  <si>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</si>
  <si>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</si>
  <si>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</si>
  <si>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</si>
  <si>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</si>
  <si>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</si>
  <si>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</si>
  <si>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</si>
  <si>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</si>
  <si>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</si>
  <si>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</si>
  <si>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</si>
  <si>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</si>
  <si>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</si>
  <si>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</si>
  <si>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</si>
  <si>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</si>
  <si>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Q1-Q3 2013</t>
  </si>
  <si>
    <t>Q4 2013</t>
  </si>
  <si>
    <t>pozycje niezrealizowane, w tym:</t>
  </si>
  <si>
    <t xml:space="preserve">            ujęte w kapitałach</t>
  </si>
  <si>
    <t>FY 2013</t>
  </si>
  <si>
    <t>WYDOBYCIE GAZU ZIEMNEGO GK PGNiG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</si>
  <si>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</si>
  <si>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</si>
  <si>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</si>
  <si>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</si>
  <si>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</si>
  <si>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</si>
  <si>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</si>
  <si>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</si>
  <si>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</si>
  <si>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</si>
  <si>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</si>
  <si>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</si>
  <si>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</si>
  <si>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</si>
  <si>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</si>
  <si>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</si>
  <si>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</si>
  <si>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</si>
  <si>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</si>
  <si>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</si>
  <si>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</si>
  <si>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</si>
  <si>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</si>
  <si>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</si>
  <si>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</si>
  <si>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</si>
  <si>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</si>
  <si>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</si>
  <si>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</si>
  <si>
    <t>EBITDA</t>
  </si>
  <si>
    <t>Q2 2015</t>
  </si>
  <si>
    <t>Q1 2015</t>
  </si>
  <si>
    <t>przekształcone</t>
  </si>
  <si>
    <t>Wpływy ze sprzedaży rzeczowych aktywów trwałych i wartości niematerialnych</t>
  </si>
  <si>
    <t xml:space="preserve">Wydatki na nabycie rzeczowych aktywów trwałych i wartości niematerialnych </t>
  </si>
  <si>
    <t>Wydatki na nabycie udziałów w jednostkach powiązanych</t>
  </si>
  <si>
    <t>Różnice kursowe netto</t>
  </si>
  <si>
    <t>Q1-Q4 2014</t>
  </si>
  <si>
    <t>Q1-Q3 2014</t>
  </si>
  <si>
    <t>Q1 -Q2 2015</t>
  </si>
  <si>
    <t>w tym SPRZEDAŻ GAZU ZIEMNEGO BEZPOŚREDNIO ZE ZŁÓŻ PGNIG SA</t>
  </si>
  <si>
    <t>Rzeczowe aktywa trwałe segmentu na koniec roku (netto) w milionach złotych</t>
  </si>
  <si>
    <t>PGNiG SA</t>
  </si>
  <si>
    <t>PGNiG Upstream International</t>
  </si>
  <si>
    <t>Wynik na niezbilansowaniu systemu (łącznie z kosztem gazu na różnicę bilansową)</t>
  </si>
  <si>
    <t>Wpływy ze sprzedaży udziałów w jednostkach pozostałych</t>
  </si>
  <si>
    <t>Otrzymane odsetki</t>
  </si>
  <si>
    <t>Otrzymane dywidendy</t>
  </si>
  <si>
    <t>Q3 2015</t>
  </si>
  <si>
    <t>Q1-Q3 2015</t>
  </si>
  <si>
    <t>Wypłacone dywidendy</t>
  </si>
  <si>
    <t>Usługi dystrybucji</t>
  </si>
  <si>
    <t>(mld m3)</t>
  </si>
  <si>
    <t>Grupy odbiorców</t>
  </si>
  <si>
    <t>WOLUMEN SPRZEDAŻY GAZU</t>
  </si>
  <si>
    <t>Odbiorcy domowi</t>
  </si>
  <si>
    <t>Pozostali odbiorcy 
przemysłowi</t>
  </si>
  <si>
    <t>Handel, usługi, 
hurt</t>
  </si>
  <si>
    <t>Zakłady azotowe</t>
  </si>
  <si>
    <t>Elektrownie 
i ciepłownie</t>
  </si>
  <si>
    <t>Rafinerie 
i petrochemia</t>
  </si>
  <si>
    <t xml:space="preserve">Klienci PST </t>
  </si>
  <si>
    <t>TGE</t>
  </si>
  <si>
    <t>Eksport gazu</t>
  </si>
  <si>
    <t xml:space="preserve">Grupa PGNiG (PGNiG Obrót Detaliczny, PST, PGNiG SA bez oddziału w Pakistanie) </t>
  </si>
  <si>
    <t>Q4 2010</t>
  </si>
  <si>
    <t>Q3 2010</t>
  </si>
  <si>
    <t>Q2 2010</t>
  </si>
  <si>
    <t>Q4 2009</t>
  </si>
  <si>
    <t>Q3 2009</t>
  </si>
  <si>
    <t>Q2 2009</t>
  </si>
  <si>
    <t>Q4 2015</t>
  </si>
  <si>
    <t>FY 2015</t>
  </si>
  <si>
    <t>31 grudnia 2015</t>
  </si>
  <si>
    <t>Q1-Q4 2015</t>
  </si>
  <si>
    <t>SPIS TREŚCI</t>
  </si>
  <si>
    <t>Bilans</t>
  </si>
  <si>
    <t>Przepływy pieniężne</t>
  </si>
  <si>
    <t>Dodatkowe rozbicie</t>
  </si>
  <si>
    <t>Hedging</t>
  </si>
  <si>
    <t>Dane operacyjne</t>
  </si>
  <si>
    <t>Struktura odbiorców</t>
  </si>
  <si>
    <t>Obrót i magazynowanie</t>
  </si>
  <si>
    <t>Segmenty działalności kwartalnie</t>
  </si>
  <si>
    <t>Q1 2016</t>
  </si>
  <si>
    <t>Q1 2015
*przekształcony</t>
  </si>
  <si>
    <t>Zmiana procentowa między Q1 2016
a Q1 2015</t>
  </si>
  <si>
    <t>Zmiana wartościowa między Q1 2016
a Q1 2015</t>
  </si>
  <si>
    <t>31 marca 2016</t>
  </si>
  <si>
    <t>Q1 2015* przekształcony</t>
  </si>
  <si>
    <t>Zmiana procentowa między Q1 2016 a Q1 2015</t>
  </si>
  <si>
    <t>Zmiana wartościowa między Q1 2016 a Q1 2015</t>
  </si>
  <si>
    <t>Gaz LNG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</si>
</sst>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</numFmts>
  <fonts count="100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0"/>
      <color indexed="10"/>
      <name val="Calibri"/>
      <family val="2"/>
    </font>
    <font>
      <u val="single"/>
      <sz val="28"/>
      <color indexed="18"/>
      <name val="Calibri"/>
      <family val="2"/>
    </font>
    <font>
      <b/>
      <sz val="30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u val="single"/>
      <sz val="28"/>
      <color rgb="FF0A1D64"/>
      <name val="Calibri"/>
      <family val="2"/>
    </font>
    <font>
      <b/>
      <sz val="30"/>
      <color rgb="FF0A1D64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8" fillId="0" borderId="3" applyNumberFormat="0" applyFill="0" applyAlignment="0" applyProtection="0"/>
    <xf numFmtId="0" fontId="69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5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8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9" fillId="33" borderId="0" applyNumberFormat="0" applyBorder="0" applyAlignment="0" applyProtection="0"/>
  </cellStyleXfs>
  <cellXfs count="375">
    <xf numFmtId="0" fontId="0" fillId="0" borderId="0" xfId="0" applyAlignment="1">
      <alignment/>
    </xf>
    <xf numFmtId="0" fontId="80" fillId="0" borderId="0" xfId="0" applyFont="1" applyBorder="1" applyAlignment="1">
      <alignment horizontal="left" wrapText="1" indent="1"/>
    </xf>
    <xf numFmtId="177" fontId="81" fillId="0" borderId="0" xfId="0" applyNumberFormat="1" applyFont="1" applyBorder="1" applyAlignment="1">
      <alignment horizontal="right" wrapText="1"/>
    </xf>
    <xf numFmtId="0" fontId="82" fillId="0" borderId="0" xfId="0" applyFont="1" applyBorder="1" applyAlignment="1">
      <alignment horizontal="left" wrapText="1" indent="1"/>
    </xf>
    <xf numFmtId="177" fontId="83" fillId="0" borderId="0" xfId="0" applyNumberFormat="1" applyFont="1" applyBorder="1" applyAlignment="1">
      <alignment horizontal="right" wrapText="1"/>
    </xf>
    <xf numFmtId="177" fontId="84" fillId="0" borderId="0" xfId="0" applyNumberFormat="1" applyFont="1" applyFill="1" applyBorder="1" applyAlignment="1">
      <alignment horizontal="right" wrapText="1"/>
    </xf>
    <xf numFmtId="0" fontId="80" fillId="0" borderId="0" xfId="0" applyFont="1" applyFill="1" applyBorder="1" applyAlignment="1">
      <alignment horizontal="left" wrapText="1"/>
    </xf>
    <xf numFmtId="177" fontId="85" fillId="0" borderId="0" xfId="0" applyNumberFormat="1" applyFont="1" applyFill="1" applyBorder="1" applyAlignment="1">
      <alignment horizontal="center"/>
    </xf>
    <xf numFmtId="177" fontId="80" fillId="0" borderId="0" xfId="0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left" wrapText="1"/>
    </xf>
    <xf numFmtId="177" fontId="80" fillId="0" borderId="0" xfId="0" applyNumberFormat="1" applyFont="1" applyBorder="1" applyAlignment="1">
      <alignment horizontal="right" vertical="top" wrapText="1"/>
    </xf>
    <xf numFmtId="0" fontId="86" fillId="0" borderId="0" xfId="0" applyFont="1" applyFill="1" applyBorder="1" applyAlignment="1">
      <alignment horizontal="left" wrapText="1"/>
    </xf>
    <xf numFmtId="177" fontId="85" fillId="0" borderId="0" xfId="0" applyNumberFormat="1" applyFont="1" applyFill="1" applyBorder="1" applyAlignment="1">
      <alignment horizontal="right" vertical="top" wrapText="1"/>
    </xf>
    <xf numFmtId="177" fontId="80" fillId="0" borderId="0" xfId="0" applyNumberFormat="1" applyFont="1" applyFill="1" applyBorder="1" applyAlignment="1">
      <alignment horizontal="right" vertical="top" wrapText="1"/>
    </xf>
    <xf numFmtId="177" fontId="80" fillId="0" borderId="0" xfId="0" applyNumberFormat="1" applyFont="1" applyBorder="1" applyAlignment="1">
      <alignment/>
    </xf>
    <xf numFmtId="177" fontId="85" fillId="0" borderId="0" xfId="0" applyNumberFormat="1" applyFont="1" applyBorder="1" applyAlignment="1">
      <alignment horizontal="right"/>
    </xf>
    <xf numFmtId="177" fontId="80" fillId="0" borderId="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  <xf numFmtId="166" fontId="43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9" xfId="0" applyFont="1" applyBorder="1" applyAlignment="1">
      <alignment/>
    </xf>
    <xf numFmtId="0" fontId="43" fillId="0" borderId="0" xfId="0" applyFont="1" applyAlignment="1">
      <alignment wrapText="1"/>
    </xf>
    <xf numFmtId="177" fontId="87" fillId="35" borderId="0" xfId="0" applyNumberFormat="1" applyFont="1" applyFill="1" applyBorder="1" applyAlignment="1">
      <alignment horizontal="center"/>
    </xf>
    <xf numFmtId="0" fontId="46" fillId="34" borderId="0" xfId="67" applyFont="1" applyFill="1" applyAlignment="1">
      <alignment vertical="center"/>
      <protection/>
    </xf>
    <xf numFmtId="0" fontId="46" fillId="0" borderId="0" xfId="67" applyFont="1" applyFill="1" applyAlignment="1">
      <alignment vertical="center"/>
      <protection/>
    </xf>
    <xf numFmtId="0" fontId="45" fillId="36" borderId="10" xfId="67" applyFont="1" applyFill="1" applyBorder="1" applyAlignment="1">
      <alignment vertical="center" wrapText="1"/>
      <protection/>
    </xf>
    <xf numFmtId="0" fontId="45" fillId="36" borderId="10" xfId="67" applyFont="1" applyFill="1" applyBorder="1" applyAlignment="1">
      <alignment horizontal="center" vertical="center" wrapText="1"/>
      <protection/>
    </xf>
    <xf numFmtId="0" fontId="47" fillId="37" borderId="9" xfId="67" applyFont="1" applyFill="1" applyBorder="1" applyAlignment="1">
      <alignment horizontal="center" vertical="center" wrapText="1"/>
      <protection/>
    </xf>
    <xf numFmtId="0" fontId="47" fillId="37" borderId="0" xfId="67" applyFont="1" applyFill="1" applyBorder="1" applyAlignment="1">
      <alignment horizontal="center" vertical="center" wrapText="1"/>
      <protection/>
    </xf>
    <xf numFmtId="0" fontId="44" fillId="0" borderId="11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0" fontId="46" fillId="0" borderId="10" xfId="67" applyFont="1" applyFill="1" applyBorder="1" applyAlignment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9" fontId="48" fillId="0" borderId="11" xfId="77" applyNumberFormat="1" applyFont="1" applyFill="1" applyBorder="1" applyAlignment="1" applyProtection="1">
      <alignment vertical="center"/>
      <protection/>
    </xf>
    <xf numFmtId="166" fontId="48" fillId="0" borderId="1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vertical="center"/>
      <protection/>
    </xf>
    <xf numFmtId="166" fontId="43" fillId="0" borderId="0" xfId="62" applyNumberFormat="1" applyFont="1" applyFill="1" applyBorder="1" applyAlignment="1" applyProtection="1">
      <alignment vertical="center"/>
      <protection/>
    </xf>
    <xf numFmtId="9" fontId="44" fillId="0" borderId="9" xfId="77" applyNumberFormat="1" applyFont="1" applyFill="1" applyBorder="1" applyAlignment="1" applyProtection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horizontal="left" vertical="center" indent="2"/>
      <protection/>
    </xf>
    <xf numFmtId="0" fontId="43" fillId="0" borderId="0" xfId="67" applyFont="1" applyFill="1" applyAlignment="1">
      <alignment horizontal="left" vertical="center" wrapText="1" indent="2"/>
      <protection/>
    </xf>
    <xf numFmtId="0" fontId="43" fillId="0" borderId="0" xfId="67" applyFont="1" applyFill="1" applyAlignment="1">
      <alignment vertical="center" wrapText="1"/>
      <protection/>
    </xf>
    <xf numFmtId="0" fontId="43" fillId="0" borderId="0" xfId="67" applyFont="1" applyFill="1" applyBorder="1" applyAlignment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9" fontId="48" fillId="0" borderId="9" xfId="77" applyNumberFormat="1" applyFont="1" applyFill="1" applyBorder="1" applyAlignment="1" applyProtection="1">
      <alignment vertical="center"/>
      <protection/>
    </xf>
    <xf numFmtId="166" fontId="48" fillId="0" borderId="0" xfId="62" applyNumberFormat="1" applyFont="1" applyFill="1" applyBorder="1" applyAlignment="1" applyProtection="1">
      <alignment vertical="center"/>
      <protection/>
    </xf>
    <xf numFmtId="0" fontId="46" fillId="0" borderId="12" xfId="67" applyFont="1" applyFill="1" applyBorder="1" applyAlignment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9" fontId="48" fillId="0" borderId="13" xfId="77" applyNumberFormat="1" applyFont="1" applyFill="1" applyBorder="1" applyAlignment="1" applyProtection="1">
      <alignment vertical="center"/>
      <protection/>
    </xf>
    <xf numFmtId="166" fontId="48" fillId="0" borderId="12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/>
      <protection/>
    </xf>
    <xf numFmtId="9" fontId="48" fillId="0" borderId="9" xfId="77" applyNumberFormat="1" applyFont="1" applyFill="1" applyBorder="1" applyAlignment="1">
      <alignment vertical="center"/>
    </xf>
    <xf numFmtId="0" fontId="48" fillId="0" borderId="0" xfId="67" applyFont="1" applyFill="1" applyBorder="1" applyAlignment="1">
      <alignment vertical="center"/>
      <protection/>
    </xf>
    <xf numFmtId="9" fontId="44" fillId="0" borderId="9" xfId="77" applyNumberFormat="1" applyFont="1" applyFill="1" applyBorder="1" applyAlignment="1">
      <alignment vertical="center"/>
    </xf>
    <xf numFmtId="0" fontId="44" fillId="0" borderId="0" xfId="67" applyFont="1" applyFill="1" applyBorder="1" applyAlignment="1">
      <alignment vertical="center"/>
      <protection/>
    </xf>
    <xf numFmtId="0" fontId="43" fillId="0" borderId="0" xfId="67" applyFont="1" applyFill="1" applyBorder="1" applyAlignment="1">
      <alignment horizontal="left" vertical="center" indent="2"/>
      <protection/>
    </xf>
    <xf numFmtId="9" fontId="48" fillId="0" borderId="13" xfId="77" applyFont="1" applyFill="1" applyBorder="1" applyAlignment="1" applyProtection="1">
      <alignment vertical="center"/>
      <protection/>
    </xf>
    <xf numFmtId="0" fontId="85" fillId="0" borderId="0" xfId="0" applyFont="1" applyAlignment="1">
      <alignment/>
    </xf>
    <xf numFmtId="177" fontId="85" fillId="0" borderId="0" xfId="0" applyNumberFormat="1" applyFont="1" applyAlignment="1">
      <alignment/>
    </xf>
    <xf numFmtId="0" fontId="86" fillId="0" borderId="0" xfId="0" applyFont="1" applyBorder="1" applyAlignment="1">
      <alignment horizontal="left" wrapText="1"/>
    </xf>
    <xf numFmtId="177" fontId="86" fillId="0" borderId="0" xfId="0" applyNumberFormat="1" applyFont="1" applyFill="1" applyBorder="1" applyAlignment="1">
      <alignment horizontal="right" vertical="top" wrapText="1"/>
    </xf>
    <xf numFmtId="0" fontId="80" fillId="0" borderId="0" xfId="63" applyFont="1" applyFill="1">
      <alignment/>
      <protection/>
    </xf>
    <xf numFmtId="0" fontId="80" fillId="0" borderId="0" xfId="63" applyFont="1">
      <alignment/>
      <protection/>
    </xf>
    <xf numFmtId="0" fontId="49" fillId="36" borderId="10" xfId="65" applyFont="1" applyFill="1" applyBorder="1" applyAlignment="1">
      <alignment horizontal="center" vertical="center" wrapText="1"/>
      <protection/>
    </xf>
    <xf numFmtId="0" fontId="39" fillId="0" borderId="10" xfId="63" applyFont="1" applyBorder="1">
      <alignment/>
      <protection/>
    </xf>
    <xf numFmtId="0" fontId="39" fillId="0" borderId="10" xfId="63" applyFont="1" applyFill="1" applyBorder="1">
      <alignment/>
      <protection/>
    </xf>
    <xf numFmtId="1" fontId="39" fillId="0" borderId="10" xfId="63" applyNumberFormat="1" applyFont="1" applyBorder="1">
      <alignment/>
      <protection/>
    </xf>
    <xf numFmtId="0" fontId="80" fillId="0" borderId="0" xfId="63" applyFont="1" applyBorder="1">
      <alignment/>
      <protection/>
    </xf>
    <xf numFmtId="0" fontId="80" fillId="0" borderId="0" xfId="63" applyFont="1" applyFill="1" applyBorder="1">
      <alignment/>
      <protection/>
    </xf>
    <xf numFmtId="1" fontId="80" fillId="0" borderId="0" xfId="63" applyNumberFormat="1" applyFont="1" applyBorder="1">
      <alignment/>
      <protection/>
    </xf>
    <xf numFmtId="0" fontId="80" fillId="0" borderId="14" xfId="63" applyFont="1" applyBorder="1">
      <alignment/>
      <protection/>
    </xf>
    <xf numFmtId="0" fontId="80" fillId="0" borderId="14" xfId="63" applyFont="1" applyFill="1" applyBorder="1">
      <alignment/>
      <protection/>
    </xf>
    <xf numFmtId="0" fontId="80" fillId="0" borderId="15" xfId="63" applyFont="1" applyBorder="1">
      <alignment/>
      <protection/>
    </xf>
    <xf numFmtId="1" fontId="39" fillId="0" borderId="10" xfId="63" applyNumberFormat="1" applyFont="1" applyFill="1" applyBorder="1">
      <alignment/>
      <protection/>
    </xf>
    <xf numFmtId="1" fontId="80" fillId="0" borderId="0" xfId="63" applyNumberFormat="1" applyFont="1" applyFill="1" applyBorder="1">
      <alignment/>
      <protection/>
    </xf>
    <xf numFmtId="1" fontId="80" fillId="0" borderId="14" xfId="63" applyNumberFormat="1" applyFont="1" applyFill="1" applyBorder="1">
      <alignment/>
      <protection/>
    </xf>
    <xf numFmtId="0" fontId="39" fillId="0" borderId="14" xfId="63" applyFont="1" applyBorder="1">
      <alignment/>
      <protection/>
    </xf>
    <xf numFmtId="0" fontId="39" fillId="0" borderId="12" xfId="63" applyFont="1" applyBorder="1">
      <alignment/>
      <protection/>
    </xf>
    <xf numFmtId="0" fontId="39" fillId="0" borderId="12" xfId="63" applyFont="1" applyFill="1" applyBorder="1">
      <alignment/>
      <protection/>
    </xf>
    <xf numFmtId="0" fontId="46" fillId="34" borderId="0" xfId="65" applyFont="1" applyFill="1" applyAlignment="1">
      <alignment vertical="center"/>
      <protection/>
    </xf>
    <xf numFmtId="0" fontId="43" fillId="0" borderId="0" xfId="65" applyFont="1" applyBorder="1" applyAlignment="1">
      <alignment vertical="center"/>
      <protection/>
    </xf>
    <xf numFmtId="0" fontId="49" fillId="36" borderId="10" xfId="65" applyFont="1" applyFill="1" applyBorder="1" applyAlignment="1">
      <alignment vertical="center"/>
      <protection/>
    </xf>
    <xf numFmtId="0" fontId="43" fillId="0" borderId="0" xfId="65" applyFont="1" applyBorder="1" applyAlignment="1">
      <alignment horizontal="left" vertical="center" indent="2"/>
      <protection/>
    </xf>
    <xf numFmtId="9" fontId="43" fillId="0" borderId="9" xfId="77" applyFont="1" applyFill="1" applyBorder="1" applyAlignment="1" applyProtection="1">
      <alignment vertical="center"/>
      <protection/>
    </xf>
    <xf numFmtId="0" fontId="46" fillId="0" borderId="12" xfId="65" applyFont="1" applyFill="1" applyBorder="1" applyAlignment="1">
      <alignment vertical="center" wrapText="1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43" fillId="0" borderId="0" xfId="65" applyFont="1" applyFill="1" applyAlignment="1">
      <alignment vertical="center"/>
      <protection/>
    </xf>
    <xf numFmtId="0" fontId="46" fillId="0" borderId="0" xfId="65" applyFont="1" applyFill="1" applyBorder="1" applyAlignment="1">
      <alignment vertical="center" wrapText="1"/>
      <protection/>
    </xf>
    <xf numFmtId="0" fontId="43" fillId="0" borderId="0" xfId="65" applyFont="1" applyFill="1" applyBorder="1" applyAlignment="1">
      <alignment horizontal="left" vertical="center" indent="2"/>
      <protection/>
    </xf>
    <xf numFmtId="166" fontId="43" fillId="0" borderId="0" xfId="62" applyNumberFormat="1" applyFont="1" applyFill="1" applyBorder="1" applyAlignment="1" applyProtection="1">
      <alignment horizontal="right" vertical="center"/>
      <protection/>
    </xf>
    <xf numFmtId="0" fontId="46" fillId="34" borderId="0" xfId="68" applyFont="1" applyFill="1" applyAlignment="1">
      <alignment vertical="center"/>
      <protection/>
    </xf>
    <xf numFmtId="0" fontId="46" fillId="0" borderId="0" xfId="68" applyFont="1" applyFill="1" applyAlignment="1">
      <alignment vertical="center"/>
      <protection/>
    </xf>
    <xf numFmtId="0" fontId="49" fillId="36" borderId="10" xfId="66" applyFont="1" applyFill="1" applyBorder="1" applyAlignment="1">
      <alignment horizontal="left" vertical="center" wrapText="1"/>
      <protection/>
    </xf>
    <xf numFmtId="0" fontId="49" fillId="36" borderId="10" xfId="66" applyFont="1" applyFill="1" applyBorder="1" applyAlignment="1">
      <alignment horizontal="center" vertical="center" wrapText="1"/>
      <protection/>
    </xf>
    <xf numFmtId="0" fontId="49" fillId="37" borderId="10" xfId="66" applyFont="1" applyFill="1" applyBorder="1" applyAlignment="1">
      <alignment horizontal="left" vertical="center" wrapText="1"/>
      <protection/>
    </xf>
    <xf numFmtId="0" fontId="49" fillId="37" borderId="10" xfId="66" applyFont="1" applyFill="1" applyBorder="1" applyAlignment="1">
      <alignment horizontal="center" vertical="center" wrapText="1"/>
      <protection/>
    </xf>
    <xf numFmtId="0" fontId="46" fillId="0" borderId="0" xfId="66" applyFont="1" applyBorder="1" applyAlignment="1">
      <alignment horizontal="left" vertical="center" wrapText="1"/>
      <protection/>
    </xf>
    <xf numFmtId="166" fontId="43" fillId="0" borderId="0" xfId="66" applyNumberFormat="1" applyFont="1" applyFill="1" applyAlignment="1">
      <alignment horizontal="right" vertical="center" wrapText="1"/>
      <protection/>
    </xf>
    <xf numFmtId="166" fontId="46" fillId="0" borderId="0" xfId="66" applyNumberFormat="1" applyFont="1" applyFill="1" applyAlignment="1">
      <alignment horizontal="right" vertical="center" wrapText="1"/>
      <protection/>
    </xf>
    <xf numFmtId="0" fontId="43" fillId="0" borderId="0" xfId="66" applyFont="1" applyBorder="1" applyAlignment="1">
      <alignment horizontal="left" vertical="center" wrapText="1"/>
      <protection/>
    </xf>
    <xf numFmtId="9" fontId="44" fillId="0" borderId="0" xfId="77" applyFont="1" applyFill="1" applyBorder="1" applyAlignment="1" applyProtection="1">
      <alignment vertical="center"/>
      <protection/>
    </xf>
    <xf numFmtId="0" fontId="43" fillId="0" borderId="10" xfId="66" applyFont="1" applyBorder="1" applyAlignment="1">
      <alignment horizontal="left" vertical="center" wrapText="1"/>
      <protection/>
    </xf>
    <xf numFmtId="166" fontId="43" fillId="0" borderId="10" xfId="62" applyNumberFormat="1" applyFont="1" applyFill="1" applyBorder="1" applyAlignment="1" applyProtection="1">
      <alignment vertical="center"/>
      <protection/>
    </xf>
    <xf numFmtId="9" fontId="44" fillId="0" borderId="10" xfId="77" applyFont="1" applyFill="1" applyBorder="1" applyAlignment="1" applyProtection="1">
      <alignment vertical="center"/>
      <protection/>
    </xf>
    <xf numFmtId="0" fontId="43" fillId="0" borderId="0" xfId="66" applyFont="1" applyFill="1" applyBorder="1" applyAlignment="1">
      <alignment horizontal="left" vertical="center" wrapText="1"/>
      <protection/>
    </xf>
    <xf numFmtId="0" fontId="43" fillId="0" borderId="10" xfId="66" applyFont="1" applyFill="1" applyBorder="1" applyAlignment="1">
      <alignment horizontal="left" vertical="center" wrapText="1"/>
      <protection/>
    </xf>
    <xf numFmtId="9" fontId="48" fillId="0" borderId="0" xfId="77" applyFont="1" applyFill="1" applyBorder="1" applyAlignment="1" applyProtection="1">
      <alignment vertical="center"/>
      <protection/>
    </xf>
    <xf numFmtId="0" fontId="46" fillId="0" borderId="12" xfId="66" applyFont="1" applyFill="1" applyBorder="1" applyAlignment="1">
      <alignment horizontal="left" vertical="center" wrapText="1"/>
      <protection/>
    </xf>
    <xf numFmtId="9" fontId="48" fillId="0" borderId="12" xfId="77" applyFont="1" applyFill="1" applyBorder="1" applyAlignment="1" applyProtection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9" fontId="48" fillId="0" borderId="10" xfId="77" applyFont="1" applyFill="1" applyBorder="1" applyAlignment="1" applyProtection="1">
      <alignment vertical="center"/>
      <protection/>
    </xf>
    <xf numFmtId="166" fontId="43" fillId="0" borderId="12" xfId="62" applyNumberFormat="1" applyFont="1" applyFill="1" applyBorder="1" applyAlignment="1" applyProtection="1">
      <alignment vertical="center"/>
      <protection/>
    </xf>
    <xf numFmtId="9" fontId="44" fillId="0" borderId="12" xfId="77" applyFont="1" applyFill="1" applyBorder="1" applyAlignment="1" applyProtection="1">
      <alignment vertical="center"/>
      <protection/>
    </xf>
    <xf numFmtId="0" fontId="46" fillId="0" borderId="0" xfId="66" applyFont="1" applyFill="1" applyBorder="1" applyAlignment="1">
      <alignment horizontal="left" vertical="center" wrapText="1"/>
      <protection/>
    </xf>
    <xf numFmtId="0" fontId="43" fillId="0" borderId="12" xfId="66" applyFont="1" applyFill="1" applyBorder="1" applyAlignment="1">
      <alignment horizontal="left" vertical="center" wrapText="1"/>
      <protection/>
    </xf>
    <xf numFmtId="0" fontId="43" fillId="0" borderId="16" xfId="66" applyFont="1" applyFill="1" applyBorder="1" applyAlignment="1">
      <alignment horizontal="left" vertical="center" wrapText="1"/>
      <protection/>
    </xf>
    <xf numFmtId="166" fontId="43" fillId="0" borderId="16" xfId="62" applyNumberFormat="1" applyFont="1" applyFill="1" applyBorder="1" applyAlignment="1" applyProtection="1">
      <alignment vertical="center"/>
      <protection/>
    </xf>
    <xf numFmtId="9" fontId="44" fillId="0" borderId="16" xfId="77" applyFont="1" applyFill="1" applyBorder="1" applyAlignment="1" applyProtection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0" fontId="43" fillId="34" borderId="0" xfId="67" applyFont="1" applyFill="1" applyAlignment="1">
      <alignment vertical="center"/>
      <protection/>
    </xf>
    <xf numFmtId="0" fontId="44" fillId="0" borderId="10" xfId="67" applyFont="1" applyFill="1" applyBorder="1" applyAlignment="1">
      <alignment horizontal="center" vertical="center" wrapText="1"/>
      <protection/>
    </xf>
    <xf numFmtId="0" fontId="46" fillId="0" borderId="0" xfId="67" applyFont="1" applyFill="1" applyAlignment="1">
      <alignment vertical="center" wrapText="1"/>
      <protection/>
    </xf>
    <xf numFmtId="9" fontId="44" fillId="0" borderId="9" xfId="77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horizontal="left" vertical="center" wrapText="1"/>
      <protection/>
    </xf>
    <xf numFmtId="0" fontId="46" fillId="0" borderId="10" xfId="67" applyFont="1" applyFill="1" applyBorder="1" applyAlignment="1">
      <alignment vertical="center" wrapText="1"/>
      <protection/>
    </xf>
    <xf numFmtId="9" fontId="48" fillId="0" borderId="11" xfId="77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 wrapText="1"/>
      <protection/>
    </xf>
    <xf numFmtId="9" fontId="48" fillId="0" borderId="9" xfId="77" applyFont="1" applyFill="1" applyBorder="1" applyAlignment="1" applyProtection="1">
      <alignment vertical="center"/>
      <protection/>
    </xf>
    <xf numFmtId="0" fontId="43" fillId="0" borderId="14" xfId="67" applyFont="1" applyFill="1" applyBorder="1" applyAlignment="1">
      <alignment horizontal="center" vertical="center"/>
      <protection/>
    </xf>
    <xf numFmtId="0" fontId="43" fillId="36" borderId="10" xfId="67" applyFont="1" applyFill="1" applyBorder="1" applyAlignment="1">
      <alignment vertical="center"/>
      <protection/>
    </xf>
    <xf numFmtId="0" fontId="43" fillId="0" borderId="15" xfId="67" applyFont="1" applyFill="1" applyBorder="1" applyAlignment="1">
      <alignment horizontal="center" vertical="center" wrapText="1"/>
      <protection/>
    </xf>
    <xf numFmtId="0" fontId="44" fillId="0" borderId="17" xfId="67" applyFont="1" applyFill="1" applyBorder="1" applyAlignment="1">
      <alignment horizontal="center" vertical="center" wrapText="1"/>
      <protection/>
    </xf>
    <xf numFmtId="0" fontId="44" fillId="0" borderId="15" xfId="67" applyFont="1" applyFill="1" applyBorder="1" applyAlignment="1">
      <alignment horizontal="center" vertical="center" wrapText="1"/>
      <protection/>
    </xf>
    <xf numFmtId="0" fontId="46" fillId="38" borderId="0" xfId="67" applyFont="1" applyFill="1" applyAlignment="1">
      <alignment vertical="center"/>
      <protection/>
    </xf>
    <xf numFmtId="0" fontId="44" fillId="37" borderId="9" xfId="67" applyFont="1" applyFill="1" applyBorder="1" applyAlignment="1">
      <alignment horizontal="center" vertical="center"/>
      <protection/>
    </xf>
    <xf numFmtId="0" fontId="44" fillId="37" borderId="0" xfId="67" applyFont="1" applyFill="1" applyAlignment="1">
      <alignment horizontal="center" vertical="center" wrapText="1"/>
      <protection/>
    </xf>
    <xf numFmtId="166" fontId="46" fillId="0" borderId="0" xfId="67" applyNumberFormat="1" applyFont="1" applyFill="1" applyAlignment="1">
      <alignment vertical="center" wrapText="1"/>
      <protection/>
    </xf>
    <xf numFmtId="173" fontId="44" fillId="0" borderId="9" xfId="77" applyNumberFormat="1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vertical="center"/>
      <protection/>
    </xf>
    <xf numFmtId="165" fontId="43" fillId="0" borderId="0" xfId="62" applyNumberFormat="1" applyFont="1" applyFill="1" applyBorder="1" applyAlignment="1" applyProtection="1">
      <alignment vertical="center"/>
      <protection/>
    </xf>
    <xf numFmtId="165" fontId="44" fillId="0" borderId="0" xfId="62" applyNumberFormat="1" applyFont="1" applyFill="1" applyBorder="1" applyAlignment="1" applyProtection="1">
      <alignment vertical="center"/>
      <protection/>
    </xf>
    <xf numFmtId="0" fontId="46" fillId="0" borderId="14" xfId="67" applyFont="1" applyFill="1" applyBorder="1" applyAlignment="1">
      <alignment vertical="center" wrapText="1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9" fontId="48" fillId="0" borderId="18" xfId="77" applyNumberFormat="1" applyFont="1" applyFill="1" applyBorder="1" applyAlignment="1" applyProtection="1">
      <alignment vertical="center"/>
      <protection/>
    </xf>
    <xf numFmtId="166" fontId="48" fillId="0" borderId="14" xfId="62" applyNumberFormat="1" applyFont="1" applyFill="1" applyBorder="1" applyAlignment="1" applyProtection="1">
      <alignment vertical="center"/>
      <protection/>
    </xf>
    <xf numFmtId="0" fontId="46" fillId="0" borderId="16" xfId="67" applyFont="1" applyFill="1" applyBorder="1" applyAlignment="1">
      <alignment vertical="center" wrapText="1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9" fontId="48" fillId="0" borderId="19" xfId="77" applyNumberFormat="1" applyFont="1" applyFill="1" applyBorder="1" applyAlignment="1" applyProtection="1">
      <alignment vertical="center"/>
      <protection/>
    </xf>
    <xf numFmtId="166" fontId="48" fillId="0" borderId="16" xfId="62" applyNumberFormat="1" applyFont="1" applyFill="1" applyBorder="1" applyAlignment="1" applyProtection="1">
      <alignment vertical="center"/>
      <protection/>
    </xf>
    <xf numFmtId="173" fontId="44" fillId="0" borderId="0" xfId="77" applyNumberFormat="1" applyFont="1" applyFill="1" applyBorder="1" applyAlignment="1" applyProtection="1">
      <alignment vertical="center"/>
      <protection/>
    </xf>
    <xf numFmtId="0" fontId="46" fillId="38" borderId="0" xfId="67" applyFont="1" applyFill="1" applyAlignment="1">
      <alignment vertical="center" wrapText="1"/>
      <protection/>
    </xf>
    <xf numFmtId="0" fontId="43" fillId="0" borderId="14" xfId="67" applyFont="1" applyFill="1" applyBorder="1" applyAlignment="1">
      <alignment vertical="center" wrapText="1"/>
      <protection/>
    </xf>
    <xf numFmtId="166" fontId="43" fillId="0" borderId="14" xfId="62" applyNumberFormat="1" applyFont="1" applyFill="1" applyBorder="1" applyAlignment="1" applyProtection="1">
      <alignment vertical="center"/>
      <protection/>
    </xf>
    <xf numFmtId="9" fontId="44" fillId="0" borderId="18" xfId="77" applyFont="1" applyFill="1" applyBorder="1" applyAlignment="1" applyProtection="1">
      <alignment vertical="center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vertical="center" wrapText="1"/>
      <protection/>
    </xf>
    <xf numFmtId="9" fontId="44" fillId="0" borderId="18" xfId="77" applyFont="1" applyFill="1" applyBorder="1" applyAlignment="1">
      <alignment vertical="center" wrapText="1"/>
    </xf>
    <xf numFmtId="0" fontId="44" fillId="0" borderId="14" xfId="67" applyFont="1" applyFill="1" applyBorder="1" applyAlignment="1">
      <alignment vertical="center" wrapText="1"/>
      <protection/>
    </xf>
    <xf numFmtId="9" fontId="44" fillId="0" borderId="9" xfId="77" applyFont="1" applyFill="1" applyBorder="1" applyAlignment="1">
      <alignment vertical="center" wrapText="1"/>
    </xf>
    <xf numFmtId="0" fontId="44" fillId="0" borderId="0" xfId="67" applyFont="1" applyFill="1" applyAlignment="1">
      <alignment vertical="center" wrapText="1"/>
      <protection/>
    </xf>
    <xf numFmtId="9" fontId="48" fillId="0" borderId="9" xfId="77" applyFont="1" applyFill="1" applyBorder="1" applyAlignment="1">
      <alignment vertical="center" wrapText="1"/>
    </xf>
    <xf numFmtId="0" fontId="48" fillId="0" borderId="0" xfId="67" applyFont="1" applyFill="1" applyAlignment="1">
      <alignment vertical="center" wrapText="1"/>
      <protection/>
    </xf>
    <xf numFmtId="0" fontId="44" fillId="0" borderId="0" xfId="67" applyFont="1" applyFill="1" applyBorder="1" applyAlignment="1">
      <alignment vertical="center" wrapText="1"/>
      <protection/>
    </xf>
    <xf numFmtId="0" fontId="43" fillId="0" borderId="10" xfId="67" applyFont="1" applyFill="1" applyBorder="1" applyAlignment="1">
      <alignment vertical="center" wrapText="1"/>
      <protection/>
    </xf>
    <xf numFmtId="9" fontId="44" fillId="0" borderId="11" xfId="77" applyFont="1" applyFill="1" applyBorder="1" applyAlignment="1">
      <alignment vertical="center" wrapText="1"/>
    </xf>
    <xf numFmtId="0" fontId="44" fillId="0" borderId="10" xfId="67" applyFont="1" applyFill="1" applyBorder="1" applyAlignment="1">
      <alignment vertical="center" wrapText="1"/>
      <protection/>
    </xf>
    <xf numFmtId="0" fontId="46" fillId="34" borderId="0" xfId="65" applyFont="1" applyFill="1" applyAlignment="1">
      <alignment vertical="center" wrapText="1"/>
      <protection/>
    </xf>
    <xf numFmtId="3" fontId="43" fillId="0" borderId="0" xfId="0" applyNumberFormat="1" applyFont="1" applyAlignment="1">
      <alignment/>
    </xf>
    <xf numFmtId="177" fontId="81" fillId="0" borderId="0" xfId="0" applyNumberFormat="1" applyFont="1" applyFill="1" applyBorder="1" applyAlignment="1">
      <alignment horizontal="right" wrapText="1"/>
    </xf>
    <xf numFmtId="0" fontId="80" fillId="39" borderId="0" xfId="63" applyFont="1" applyFill="1" applyBorder="1">
      <alignment/>
      <protection/>
    </xf>
    <xf numFmtId="0" fontId="88" fillId="0" borderId="0" xfId="0" applyFont="1" applyBorder="1" applyAlignment="1">
      <alignment horizontal="left" wrapText="1" indent="1"/>
    </xf>
    <xf numFmtId="177" fontId="88" fillId="0" borderId="0" xfId="0" applyNumberFormat="1" applyFont="1" applyBorder="1" applyAlignment="1">
      <alignment horizontal="right" wrapText="1"/>
    </xf>
    <xf numFmtId="177" fontId="88" fillId="0" borderId="0" xfId="0" applyNumberFormat="1" applyFont="1" applyAlignment="1">
      <alignment/>
    </xf>
    <xf numFmtId="177" fontId="89" fillId="0" borderId="0" xfId="64" applyNumberFormat="1" applyFont="1" applyBorder="1" applyAlignment="1">
      <alignment horizontal="right" wrapText="1"/>
      <protection/>
    </xf>
    <xf numFmtId="177" fontId="90" fillId="0" borderId="0" xfId="0" applyNumberFormat="1" applyFont="1" applyBorder="1" applyAlignment="1">
      <alignment horizontal="right" wrapText="1"/>
    </xf>
    <xf numFmtId="177" fontId="91" fillId="0" borderId="0" xfId="64" applyNumberFormat="1" applyFont="1" applyBorder="1" applyAlignment="1">
      <alignment horizontal="right" wrapText="1"/>
      <protection/>
    </xf>
    <xf numFmtId="3" fontId="49" fillId="36" borderId="10" xfId="66" applyNumberFormat="1" applyFont="1" applyFill="1" applyBorder="1" applyAlignment="1">
      <alignment horizontal="left" vertical="center" wrapText="1"/>
      <protection/>
    </xf>
    <xf numFmtId="0" fontId="43" fillId="0" borderId="0" xfId="67" applyFont="1" applyFill="1" applyAlignment="1">
      <alignment horizontal="left" indent="2"/>
      <protection/>
    </xf>
    <xf numFmtId="0" fontId="43" fillId="0" borderId="0" xfId="67" applyFont="1" applyFill="1" applyAlignment="1">
      <alignment horizontal="left" wrapText="1" indent="2"/>
      <protection/>
    </xf>
    <xf numFmtId="0" fontId="54" fillId="34" borderId="0" xfId="68" applyFont="1" applyFill="1" applyAlignment="1">
      <alignment vertical="center"/>
      <protection/>
    </xf>
    <xf numFmtId="1" fontId="92" fillId="0" borderId="0" xfId="0" applyNumberFormat="1" applyFont="1" applyAlignment="1">
      <alignment/>
    </xf>
    <xf numFmtId="166" fontId="43" fillId="8" borderId="0" xfId="62" applyNumberFormat="1" applyFont="1" applyFill="1" applyBorder="1" applyAlignment="1" applyProtection="1">
      <alignment vertical="center"/>
      <protection/>
    </xf>
    <xf numFmtId="166" fontId="43" fillId="8" borderId="10" xfId="62" applyNumberFormat="1" applyFont="1" applyFill="1" applyBorder="1" applyAlignment="1" applyProtection="1">
      <alignment vertical="center"/>
      <protection/>
    </xf>
    <xf numFmtId="166" fontId="46" fillId="8" borderId="12" xfId="62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166" fontId="43" fillId="0" borderId="0" xfId="0" applyNumberFormat="1" applyFont="1" applyFill="1" applyAlignment="1">
      <alignment/>
    </xf>
    <xf numFmtId="0" fontId="43" fillId="0" borderId="0" xfId="64" applyFont="1">
      <alignment/>
      <protection/>
    </xf>
    <xf numFmtId="0" fontId="43" fillId="0" borderId="0" xfId="64" applyFont="1" applyFill="1">
      <alignment/>
      <protection/>
    </xf>
    <xf numFmtId="9" fontId="44" fillId="0" borderId="0" xfId="78" applyFont="1" applyFill="1" applyBorder="1" applyAlignment="1" applyProtection="1">
      <alignment vertical="center"/>
      <protection/>
    </xf>
    <xf numFmtId="9" fontId="44" fillId="0" borderId="10" xfId="78" applyFont="1" applyFill="1" applyBorder="1" applyAlignment="1" applyProtection="1">
      <alignment vertical="center"/>
      <protection/>
    </xf>
    <xf numFmtId="9" fontId="48" fillId="0" borderId="0" xfId="78" applyFont="1" applyFill="1" applyBorder="1" applyAlignment="1" applyProtection="1">
      <alignment vertical="center"/>
      <protection/>
    </xf>
    <xf numFmtId="9" fontId="48" fillId="0" borderId="12" xfId="78" applyFont="1" applyFill="1" applyBorder="1" applyAlignment="1" applyProtection="1">
      <alignment vertical="center"/>
      <protection/>
    </xf>
    <xf numFmtId="9" fontId="48" fillId="0" borderId="10" xfId="78" applyFont="1" applyFill="1" applyBorder="1" applyAlignment="1" applyProtection="1">
      <alignment vertical="center"/>
      <protection/>
    </xf>
    <xf numFmtId="9" fontId="44" fillId="0" borderId="12" xfId="78" applyFont="1" applyFill="1" applyBorder="1" applyAlignment="1" applyProtection="1">
      <alignment vertical="center"/>
      <protection/>
    </xf>
    <xf numFmtId="9" fontId="44" fillId="0" borderId="16" xfId="78" applyFont="1" applyFill="1" applyBorder="1" applyAlignment="1" applyProtection="1">
      <alignment vertical="center"/>
      <protection/>
    </xf>
    <xf numFmtId="166" fontId="43" fillId="0" borderId="0" xfId="64" applyNumberFormat="1" applyFont="1">
      <alignment/>
      <protection/>
    </xf>
    <xf numFmtId="3" fontId="39" fillId="0" borderId="10" xfId="63" applyNumberFormat="1" applyFont="1" applyBorder="1">
      <alignment/>
      <protection/>
    </xf>
    <xf numFmtId="3" fontId="80" fillId="0" borderId="0" xfId="63" applyNumberFormat="1" applyFont="1" applyBorder="1">
      <alignment/>
      <protection/>
    </xf>
    <xf numFmtId="3" fontId="80" fillId="0" borderId="14" xfId="63" applyNumberFormat="1" applyFont="1" applyFill="1" applyBorder="1">
      <alignment/>
      <protection/>
    </xf>
    <xf numFmtId="3" fontId="80" fillId="0" borderId="14" xfId="63" applyNumberFormat="1" applyFont="1" applyBorder="1">
      <alignment/>
      <protection/>
    </xf>
    <xf numFmtId="3" fontId="39" fillId="0" borderId="12" xfId="63" applyNumberFormat="1" applyFont="1" applyBorder="1">
      <alignment/>
      <protection/>
    </xf>
    <xf numFmtId="166" fontId="46" fillId="0" borderId="20" xfId="62" applyNumberFormat="1" applyFont="1" applyFill="1" applyBorder="1" applyAlignment="1" applyProtection="1">
      <alignment vertical="center"/>
      <protection/>
    </xf>
    <xf numFmtId="166" fontId="43" fillId="0" borderId="21" xfId="62" applyNumberFormat="1" applyFont="1" applyFill="1" applyBorder="1" applyAlignment="1" applyProtection="1">
      <alignment vertical="center"/>
      <protection/>
    </xf>
    <xf numFmtId="166" fontId="46" fillId="0" borderId="22" xfId="62" applyNumberFormat="1" applyFont="1" applyFill="1" applyBorder="1" applyAlignment="1" applyProtection="1">
      <alignment vertical="center"/>
      <protection/>
    </xf>
    <xf numFmtId="0" fontId="46" fillId="0" borderId="21" xfId="67" applyFont="1" applyFill="1" applyBorder="1" applyAlignment="1">
      <alignment vertical="center"/>
      <protection/>
    </xf>
    <xf numFmtId="0" fontId="43" fillId="0" borderId="21" xfId="67" applyFont="1" applyFill="1" applyBorder="1" applyAlignment="1">
      <alignment vertical="center"/>
      <protection/>
    </xf>
    <xf numFmtId="0" fontId="93" fillId="40" borderId="20" xfId="66" applyFont="1" applyFill="1" applyBorder="1" applyAlignment="1">
      <alignment horizontal="center" vertical="center" wrapText="1"/>
      <protection/>
    </xf>
    <xf numFmtId="0" fontId="88" fillId="0" borderId="0" xfId="0" applyFont="1" applyBorder="1" applyAlignment="1">
      <alignment horizontal="left" wrapText="1" indent="2"/>
    </xf>
    <xf numFmtId="177" fontId="89" fillId="0" borderId="0" xfId="0" applyNumberFormat="1" applyFont="1" applyBorder="1" applyAlignment="1">
      <alignment horizontal="right" wrapText="1"/>
    </xf>
    <xf numFmtId="177" fontId="94" fillId="0" borderId="0" xfId="0" applyNumberFormat="1" applyFont="1" applyBorder="1" applyAlignment="1">
      <alignment horizontal="right" wrapText="1"/>
    </xf>
    <xf numFmtId="14" fontId="43" fillId="0" borderId="0" xfId="0" applyNumberFormat="1" applyFont="1" applyAlignment="1">
      <alignment/>
    </xf>
    <xf numFmtId="0" fontId="82" fillId="0" borderId="0" xfId="0" applyFont="1" applyBorder="1" applyAlignment="1">
      <alignment horizontal="left" wrapText="1"/>
    </xf>
    <xf numFmtId="0" fontId="43" fillId="0" borderId="16" xfId="67" applyFont="1" applyFill="1" applyBorder="1" applyAlignment="1">
      <alignment horizontal="left" vertical="center" indent="2"/>
      <protection/>
    </xf>
    <xf numFmtId="9" fontId="44" fillId="0" borderId="19" xfId="77" applyNumberFormat="1" applyFont="1" applyFill="1" applyBorder="1" applyAlignment="1" applyProtection="1">
      <alignment vertical="center"/>
      <protection/>
    </xf>
    <xf numFmtId="166" fontId="43" fillId="0" borderId="23" xfId="62" applyNumberFormat="1" applyFont="1" applyFill="1" applyBorder="1" applyAlignment="1" applyProtection="1">
      <alignment vertical="center"/>
      <protection/>
    </xf>
    <xf numFmtId="179" fontId="43" fillId="0" borderId="0" xfId="0" applyNumberFormat="1" applyFont="1" applyAlignment="1">
      <alignment/>
    </xf>
    <xf numFmtId="0" fontId="43" fillId="0" borderId="24" xfId="0" applyFont="1" applyBorder="1" applyAlignment="1">
      <alignment/>
    </xf>
    <xf numFmtId="9" fontId="44" fillId="0" borderId="0" xfId="77" applyNumberFormat="1" applyFont="1" applyFill="1" applyBorder="1" applyAlignment="1" applyProtection="1">
      <alignment vertical="center"/>
      <protection/>
    </xf>
    <xf numFmtId="166" fontId="46" fillId="7" borderId="10" xfId="62" applyNumberFormat="1" applyFont="1" applyFill="1" applyBorder="1" applyAlignment="1" applyProtection="1">
      <alignment vertical="center"/>
      <protection/>
    </xf>
    <xf numFmtId="166" fontId="43" fillId="7" borderId="0" xfId="6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43" fillId="0" borderId="20" xfId="0" applyFont="1" applyBorder="1" applyAlignment="1">
      <alignment/>
    </xf>
    <xf numFmtId="9" fontId="48" fillId="0" borderId="18" xfId="77" applyFont="1" applyFill="1" applyBorder="1" applyAlignment="1" applyProtection="1">
      <alignment vertical="center"/>
      <protection/>
    </xf>
    <xf numFmtId="0" fontId="44" fillId="0" borderId="9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10" xfId="63" applyFont="1" applyFill="1" applyBorder="1">
      <alignment/>
      <protection/>
    </xf>
    <xf numFmtId="0" fontId="43" fillId="0" borderId="0" xfId="63" applyFont="1" applyFill="1" applyBorder="1">
      <alignment/>
      <protection/>
    </xf>
    <xf numFmtId="0" fontId="43" fillId="0" borderId="14" xfId="63" applyFont="1" applyFill="1" applyBorder="1">
      <alignment/>
      <protection/>
    </xf>
    <xf numFmtId="0" fontId="43" fillId="0" borderId="0" xfId="63" applyFont="1" applyFill="1">
      <alignment/>
      <protection/>
    </xf>
    <xf numFmtId="0" fontId="46" fillId="0" borderId="12" xfId="63" applyFont="1" applyFill="1" applyBorder="1">
      <alignment/>
      <protection/>
    </xf>
    <xf numFmtId="0" fontId="39" fillId="0" borderId="0" xfId="63" applyFont="1" applyBorder="1">
      <alignment/>
      <protection/>
    </xf>
    <xf numFmtId="3" fontId="39" fillId="0" borderId="0" xfId="63" applyNumberFormat="1" applyFont="1" applyBorder="1">
      <alignment/>
      <protection/>
    </xf>
    <xf numFmtId="0" fontId="39" fillId="0" borderId="0" xfId="63" applyFont="1" applyFill="1" applyBorder="1">
      <alignment/>
      <protection/>
    </xf>
    <xf numFmtId="177" fontId="80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Alignment="1">
      <alignment/>
    </xf>
    <xf numFmtId="177" fontId="85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177" fontId="95" fillId="0" borderId="0" xfId="0" applyNumberFormat="1" applyFont="1" applyFill="1" applyAlignment="1">
      <alignment/>
    </xf>
    <xf numFmtId="0" fontId="46" fillId="0" borderId="0" xfId="65" applyFont="1" applyFill="1" applyAlignment="1">
      <alignment vertical="center" wrapText="1"/>
      <protection/>
    </xf>
    <xf numFmtId="177" fontId="87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wrapText="1" indent="1"/>
    </xf>
    <xf numFmtId="177" fontId="89" fillId="0" borderId="0" xfId="64" applyNumberFormat="1" applyFont="1" applyFill="1" applyBorder="1" applyAlignment="1">
      <alignment horizontal="right" wrapText="1"/>
      <protection/>
    </xf>
    <xf numFmtId="0" fontId="88" fillId="0" borderId="0" xfId="0" applyFont="1" applyFill="1" applyBorder="1" applyAlignment="1">
      <alignment horizontal="left" wrapText="1" indent="2"/>
    </xf>
    <xf numFmtId="177" fontId="88" fillId="0" borderId="0" xfId="0" applyNumberFormat="1" applyFont="1" applyFill="1" applyBorder="1" applyAlignment="1">
      <alignment horizontal="right" wrapText="1"/>
    </xf>
    <xf numFmtId="177" fontId="89" fillId="0" borderId="0" xfId="0" applyNumberFormat="1" applyFont="1" applyFill="1" applyBorder="1" applyAlignment="1">
      <alignment horizontal="right" wrapText="1"/>
    </xf>
    <xf numFmtId="177" fontId="88" fillId="0" borderId="0" xfId="0" applyNumberFormat="1" applyFont="1" applyFill="1" applyAlignment="1">
      <alignment/>
    </xf>
    <xf numFmtId="177" fontId="94" fillId="0" borderId="0" xfId="0" applyNumberFormat="1" applyFont="1" applyFill="1" applyBorder="1" applyAlignment="1">
      <alignment horizontal="right" wrapText="1"/>
    </xf>
    <xf numFmtId="0" fontId="82" fillId="0" borderId="0" xfId="0" applyFont="1" applyFill="1" applyBorder="1" applyAlignment="1">
      <alignment horizontal="left" wrapText="1" indent="1"/>
    </xf>
    <xf numFmtId="176" fontId="43" fillId="0" borderId="0" xfId="0" applyNumberFormat="1" applyFont="1" applyFill="1" applyAlignment="1">
      <alignment/>
    </xf>
    <xf numFmtId="4" fontId="43" fillId="0" borderId="0" xfId="0" applyNumberFormat="1" applyFont="1" applyAlignment="1">
      <alignment/>
    </xf>
    <xf numFmtId="0" fontId="59" fillId="36" borderId="0" xfId="66" applyFont="1" applyFill="1" applyBorder="1" applyAlignment="1">
      <alignment vertical="center"/>
      <protection/>
    </xf>
    <xf numFmtId="0" fontId="43" fillId="38" borderId="0" xfId="67" applyFont="1" applyFill="1" applyBorder="1" applyAlignment="1">
      <alignment vertical="center" wrapText="1"/>
      <protection/>
    </xf>
    <xf numFmtId="166" fontId="0" fillId="0" borderId="0" xfId="0" applyNumberFormat="1" applyAlignment="1">
      <alignment/>
    </xf>
    <xf numFmtId="166" fontId="43" fillId="13" borderId="0" xfId="62" applyNumberFormat="1" applyFont="1" applyFill="1" applyBorder="1" applyAlignment="1" applyProtection="1">
      <alignment vertical="center"/>
      <protection/>
    </xf>
    <xf numFmtId="166" fontId="43" fillId="13" borderId="1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horizontal="left" wrapText="1" indent="2"/>
      <protection/>
    </xf>
    <xf numFmtId="0" fontId="43" fillId="0" borderId="0" xfId="67" applyFont="1" applyFill="1" applyBorder="1" applyAlignment="1">
      <alignment horizontal="left" indent="2"/>
      <protection/>
    </xf>
    <xf numFmtId="0" fontId="43" fillId="38" borderId="0" xfId="67" applyFont="1" applyFill="1" applyBorder="1" applyAlignment="1">
      <alignment vertical="center"/>
      <protection/>
    </xf>
    <xf numFmtId="166" fontId="43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96" fillId="0" borderId="0" xfId="62" applyNumberFormat="1" applyFont="1" applyFill="1" applyBorder="1" applyAlignment="1" applyProtection="1">
      <alignment vertical="center"/>
      <protection/>
    </xf>
    <xf numFmtId="166" fontId="46" fillId="0" borderId="10" xfId="0" applyNumberFormat="1" applyFont="1" applyBorder="1" applyAlignment="1">
      <alignment/>
    </xf>
    <xf numFmtId="166" fontId="46" fillId="0" borderId="0" xfId="62" applyNumberFormat="1" applyFont="1" applyFill="1" applyBorder="1" applyAlignment="1" applyProtection="1">
      <alignment horizontal="right" vertical="center"/>
      <protection/>
    </xf>
    <xf numFmtId="177" fontId="81" fillId="7" borderId="0" xfId="0" applyNumberFormat="1" applyFont="1" applyFill="1" applyBorder="1" applyAlignment="1">
      <alignment horizontal="right" wrapText="1"/>
    </xf>
    <xf numFmtId="177" fontId="88" fillId="7" borderId="0" xfId="0" applyNumberFormat="1" applyFont="1" applyFill="1" applyBorder="1" applyAlignment="1">
      <alignment horizontal="right" wrapText="1"/>
    </xf>
    <xf numFmtId="177" fontId="84" fillId="7" borderId="0" xfId="0" applyNumberFormat="1" applyFont="1" applyFill="1" applyBorder="1" applyAlignment="1">
      <alignment horizontal="right" wrapText="1"/>
    </xf>
    <xf numFmtId="0" fontId="54" fillId="34" borderId="0" xfId="67" applyFont="1" applyFill="1" applyAlignment="1">
      <alignment vertical="center"/>
      <protection/>
    </xf>
    <xf numFmtId="0" fontId="54" fillId="34" borderId="0" xfId="67" applyFont="1" applyFill="1" applyAlignment="1">
      <alignment vertical="center" wrapText="1"/>
      <protection/>
    </xf>
    <xf numFmtId="0" fontId="54" fillId="34" borderId="0" xfId="65" applyFont="1" applyFill="1" applyAlignment="1">
      <alignment horizontal="left" vertical="center"/>
      <protection/>
    </xf>
    <xf numFmtId="0" fontId="43" fillId="34" borderId="0" xfId="65" applyFont="1" applyFill="1" applyAlignment="1">
      <alignment vertical="center"/>
      <protection/>
    </xf>
    <xf numFmtId="0" fontId="54" fillId="34" borderId="0" xfId="65" applyFont="1" applyFill="1" applyBorder="1" applyAlignment="1">
      <alignment vertical="center"/>
      <protection/>
    </xf>
    <xf numFmtId="1" fontId="43" fillId="0" borderId="0" xfId="67" applyNumberFormat="1" applyFont="1" applyFill="1" applyAlignment="1">
      <alignment vertical="center"/>
      <protection/>
    </xf>
    <xf numFmtId="166" fontId="43" fillId="0" borderId="10" xfId="67" applyNumberFormat="1" applyFont="1" applyFill="1" applyBorder="1" applyAlignment="1">
      <alignment vertical="center" wrapText="1"/>
      <protection/>
    </xf>
    <xf numFmtId="1" fontId="9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43" fillId="0" borderId="0" xfId="0" applyNumberFormat="1" applyFont="1" applyBorder="1" applyAlignment="1">
      <alignment/>
    </xf>
    <xf numFmtId="166" fontId="43" fillId="0" borderId="15" xfId="66" applyNumberFormat="1" applyFont="1" applyFill="1" applyBorder="1" applyAlignment="1">
      <alignment vertical="center"/>
      <protection/>
    </xf>
    <xf numFmtId="0" fontId="43" fillId="0" borderId="0" xfId="66" applyFont="1" applyBorder="1" applyAlignment="1">
      <alignment horizontal="left" vertical="center"/>
      <protection/>
    </xf>
    <xf numFmtId="0" fontId="43" fillId="0" borderId="0" xfId="66" applyFont="1" applyFill="1" applyBorder="1" applyAlignment="1">
      <alignment horizontal="left" vertical="center"/>
      <protection/>
    </xf>
    <xf numFmtId="4" fontId="43" fillId="0" borderId="0" xfId="62" applyNumberFormat="1" applyFont="1" applyFill="1" applyBorder="1" applyAlignment="1" applyProtection="1">
      <alignment vertical="center"/>
      <protection/>
    </xf>
    <xf numFmtId="2" fontId="43" fillId="0" borderId="0" xfId="62" applyNumberFormat="1" applyFont="1" applyFill="1" applyBorder="1" applyAlignment="1" applyProtection="1">
      <alignment horizontal="right" vertical="center"/>
      <protection/>
    </xf>
    <xf numFmtId="2" fontId="92" fillId="0" borderId="0" xfId="0" applyNumberFormat="1" applyFont="1" applyBorder="1" applyAlignment="1">
      <alignment horizontal="right"/>
    </xf>
    <xf numFmtId="2" fontId="43" fillId="8" borderId="0" xfId="62" applyNumberFormat="1" applyFont="1" applyFill="1" applyBorder="1" applyAlignment="1" applyProtection="1">
      <alignment horizontal="right" vertical="center"/>
      <protection/>
    </xf>
    <xf numFmtId="166" fontId="43" fillId="8" borderId="0" xfId="0" applyNumberFormat="1" applyFont="1" applyFill="1" applyAlignment="1">
      <alignment/>
    </xf>
    <xf numFmtId="0" fontId="47" fillId="0" borderId="0" xfId="67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67" applyFont="1" applyFill="1" applyBorder="1" applyAlignment="1">
      <alignment horizontal="center" vertical="center" wrapText="1"/>
      <protection/>
    </xf>
    <xf numFmtId="0" fontId="44" fillId="0" borderId="0" xfId="67" applyFont="1" applyFill="1" applyBorder="1" applyAlignment="1">
      <alignment horizontal="center" vertical="center"/>
      <protection/>
    </xf>
    <xf numFmtId="9" fontId="48" fillId="0" borderId="0" xfId="77" applyNumberFormat="1" applyFont="1" applyFill="1" applyBorder="1" applyAlignment="1" applyProtection="1">
      <alignment vertical="center"/>
      <protection/>
    </xf>
    <xf numFmtId="9" fontId="44" fillId="0" borderId="0" xfId="77" applyFont="1" applyFill="1" applyBorder="1" applyAlignment="1">
      <alignment vertical="center" wrapText="1"/>
    </xf>
    <xf numFmtId="9" fontId="48" fillId="0" borderId="0" xfId="77" applyFont="1" applyFill="1" applyBorder="1" applyAlignment="1">
      <alignment vertical="center" wrapText="1"/>
    </xf>
    <xf numFmtId="0" fontId="48" fillId="0" borderId="0" xfId="67" applyFont="1" applyFill="1" applyBorder="1" applyAlignment="1">
      <alignment vertical="center" wrapText="1"/>
      <protection/>
    </xf>
    <xf numFmtId="0" fontId="43" fillId="36" borderId="15" xfId="67" applyFont="1" applyFill="1" applyBorder="1" applyAlignment="1">
      <alignment vertical="center"/>
      <protection/>
    </xf>
    <xf numFmtId="0" fontId="43" fillId="0" borderId="0" xfId="67" applyFont="1" applyFill="1" applyBorder="1" applyAlignment="1">
      <alignment horizontal="center" vertical="center" wrapText="1"/>
      <protection/>
    </xf>
    <xf numFmtId="0" fontId="46" fillId="38" borderId="0" xfId="67" applyFont="1" applyFill="1" applyBorder="1" applyAlignment="1">
      <alignment vertical="center"/>
      <protection/>
    </xf>
    <xf numFmtId="166" fontId="46" fillId="0" borderId="0" xfId="67" applyNumberFormat="1" applyFont="1" applyFill="1" applyBorder="1" applyAlignment="1">
      <alignment vertical="center" wrapText="1"/>
      <protection/>
    </xf>
    <xf numFmtId="1" fontId="43" fillId="0" borderId="0" xfId="67" applyNumberFormat="1" applyFont="1" applyFill="1" applyBorder="1" applyAlignment="1">
      <alignment vertical="center"/>
      <protection/>
    </xf>
    <xf numFmtId="166" fontId="43" fillId="0" borderId="0" xfId="67" applyNumberFormat="1" applyFont="1" applyFill="1" applyBorder="1" applyAlignment="1">
      <alignment vertical="center" wrapText="1"/>
      <protection/>
    </xf>
    <xf numFmtId="0" fontId="43" fillId="0" borderId="0" xfId="67" applyFont="1" applyFill="1" applyBorder="1" applyAlignment="1">
      <alignment horizontal="center" vertical="center"/>
      <protection/>
    </xf>
    <xf numFmtId="0" fontId="45" fillId="0" borderId="0" xfId="67" applyFont="1" applyFill="1" applyBorder="1" applyAlignment="1">
      <alignment horizontal="center" vertical="center" wrapText="1"/>
      <protection/>
    </xf>
    <xf numFmtId="0" fontId="43" fillId="41" borderId="0" xfId="67" applyFont="1" applyFill="1" applyBorder="1" applyAlignment="1">
      <alignment vertical="center" wrapText="1"/>
      <protection/>
    </xf>
    <xf numFmtId="0" fontId="46" fillId="34" borderId="0" xfId="49" applyFont="1" applyFill="1" applyAlignment="1" applyProtection="1">
      <alignment vertical="center" wrapText="1"/>
      <protection/>
    </xf>
    <xf numFmtId="0" fontId="97" fillId="36" borderId="10" xfId="49" applyFont="1" applyFill="1" applyBorder="1" applyAlignment="1" applyProtection="1">
      <alignment horizontal="center" vertical="center" wrapText="1"/>
      <protection/>
    </xf>
    <xf numFmtId="0" fontId="98" fillId="41" borderId="0" xfId="49" applyFont="1" applyFill="1" applyBorder="1" applyAlignment="1" applyProtection="1">
      <alignment vertical="center" wrapText="1"/>
      <protection/>
    </xf>
    <xf numFmtId="0" fontId="98" fillId="41" borderId="0" xfId="49" applyFont="1" applyFill="1" applyBorder="1" applyAlignment="1" applyProtection="1">
      <alignment vertical="center"/>
      <protection/>
    </xf>
    <xf numFmtId="0" fontId="99" fillId="34" borderId="0" xfId="67" applyFont="1" applyFill="1" applyAlignment="1">
      <alignment vertical="center" wrapText="1"/>
      <protection/>
    </xf>
    <xf numFmtId="0" fontId="46" fillId="34" borderId="0" xfId="49" applyFont="1" applyFill="1" applyAlignment="1" applyProtection="1">
      <alignment vertical="center"/>
      <protection/>
    </xf>
    <xf numFmtId="3" fontId="97" fillId="36" borderId="10" xfId="66" applyNumberFormat="1" applyFont="1" applyFill="1" applyBorder="1" applyAlignment="1">
      <alignment horizontal="left" vertical="center" wrapText="1"/>
      <protection/>
    </xf>
    <xf numFmtId="177" fontId="82" fillId="0" borderId="0" xfId="0" applyNumberFormat="1" applyFont="1" applyBorder="1" applyAlignment="1">
      <alignment horizontal="right"/>
    </xf>
    <xf numFmtId="177" fontId="89" fillId="0" borderId="0" xfId="0" applyNumberFormat="1" applyFont="1" applyBorder="1" applyAlignment="1">
      <alignment horizontal="right"/>
    </xf>
    <xf numFmtId="0" fontId="38" fillId="0" borderId="0" xfId="63" applyFont="1" applyBorder="1">
      <alignment/>
      <protection/>
    </xf>
    <xf numFmtId="0" fontId="38" fillId="0" borderId="14" xfId="63" applyFont="1" applyBorder="1">
      <alignment/>
      <protection/>
    </xf>
    <xf numFmtId="177" fontId="81" fillId="0" borderId="0" xfId="0" applyNumberFormat="1" applyFont="1" applyFill="1" applyBorder="1" applyAlignment="1">
      <alignment horizontal="right" vertical="center" wrapText="1"/>
    </xf>
    <xf numFmtId="177" fontId="89" fillId="0" borderId="0" xfId="0" applyNumberFormat="1" applyFont="1" applyBorder="1" applyAlignment="1">
      <alignment horizontal="right" vertical="top" wrapText="1"/>
    </xf>
    <xf numFmtId="177" fontId="91" fillId="0" borderId="0" xfId="0" applyNumberFormat="1" applyFont="1" applyBorder="1" applyAlignment="1">
      <alignment horizontal="right" vertical="top" wrapText="1"/>
    </xf>
    <xf numFmtId="177" fontId="94" fillId="0" borderId="0" xfId="64" applyNumberFormat="1" applyFont="1" applyBorder="1" applyAlignment="1">
      <alignment horizontal="right" wrapText="1"/>
      <protection/>
    </xf>
    <xf numFmtId="177" fontId="90" fillId="0" borderId="0" xfId="0" applyNumberFormat="1" applyFont="1" applyBorder="1" applyAlignment="1">
      <alignment horizontal="right"/>
    </xf>
    <xf numFmtId="177" fontId="82" fillId="0" borderId="0" xfId="0" applyNumberFormat="1" applyFont="1" applyFill="1" applyBorder="1" applyAlignment="1">
      <alignment horizontal="right"/>
    </xf>
    <xf numFmtId="0" fontId="93" fillId="40" borderId="10" xfId="66" applyFont="1" applyFill="1" applyBorder="1" applyAlignment="1">
      <alignment horizontal="center" vertical="center" wrapText="1"/>
      <protection/>
    </xf>
    <xf numFmtId="0" fontId="97" fillId="42" borderId="20" xfId="66" applyFont="1" applyFill="1" applyBorder="1" applyAlignment="1">
      <alignment horizontal="center" vertical="center" wrapText="1"/>
      <protection/>
    </xf>
    <xf numFmtId="0" fontId="43" fillId="34" borderId="0" xfId="67" applyFont="1" applyFill="1" applyBorder="1" applyAlignment="1">
      <alignment vertical="center"/>
      <protection/>
    </xf>
    <xf numFmtId="0" fontId="45" fillId="36" borderId="0" xfId="67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/>
    </xf>
    <xf numFmtId="0" fontId="43" fillId="0" borderId="0" xfId="65" applyFont="1" applyFill="1" applyBorder="1" applyAlignment="1">
      <alignment vertical="center"/>
      <protection/>
    </xf>
    <xf numFmtId="1" fontId="43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top"/>
    </xf>
    <xf numFmtId="0" fontId="59" fillId="36" borderId="0" xfId="66" applyFont="1" applyFill="1" applyBorder="1" applyAlignment="1">
      <alignment vertical="top"/>
      <protection/>
    </xf>
    <xf numFmtId="0" fontId="80" fillId="0" borderId="0" xfId="0" applyFont="1" applyBorder="1" applyAlignment="1">
      <alignment horizontal="right" wrapText="1"/>
    </xf>
    <xf numFmtId="0" fontId="80" fillId="0" borderId="0" xfId="0" applyFont="1" applyBorder="1" applyAlignment="1">
      <alignment horizontal="right"/>
    </xf>
    <xf numFmtId="0" fontId="82" fillId="0" borderId="0" xfId="0" applyFont="1" applyBorder="1" applyAlignment="1">
      <alignment horizontal="right"/>
    </xf>
    <xf numFmtId="0" fontId="80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 horizontal="right" vertical="center"/>
    </xf>
    <xf numFmtId="177" fontId="82" fillId="0" borderId="0" xfId="0" applyNumberFormat="1" applyFont="1" applyBorder="1" applyAlignment="1">
      <alignment horizontal="right" vertical="center"/>
    </xf>
    <xf numFmtId="0" fontId="80" fillId="0" borderId="0" xfId="0" applyFont="1" applyFill="1" applyBorder="1" applyAlignment="1">
      <alignment horizontal="right"/>
    </xf>
    <xf numFmtId="176" fontId="80" fillId="0" borderId="0" xfId="0" applyNumberFormat="1" applyFont="1" applyFill="1" applyBorder="1" applyAlignment="1">
      <alignment horizontal="right"/>
    </xf>
    <xf numFmtId="176" fontId="80" fillId="0" borderId="0" xfId="0" applyNumberFormat="1" applyFont="1" applyBorder="1" applyAlignment="1">
      <alignment horizontal="right"/>
    </xf>
    <xf numFmtId="176" fontId="86" fillId="0" borderId="0" xfId="0" applyNumberFormat="1" applyFont="1" applyBorder="1" applyAlignment="1">
      <alignment horizontal="right"/>
    </xf>
    <xf numFmtId="176" fontId="80" fillId="0" borderId="0" xfId="0" applyNumberFormat="1" applyFont="1" applyBorder="1" applyAlignment="1">
      <alignment horizontal="right" vertical="center"/>
    </xf>
    <xf numFmtId="177" fontId="80" fillId="0" borderId="0" xfId="0" applyNumberFormat="1" applyFont="1" applyBorder="1" applyAlignment="1">
      <alignment horizontal="right" vertical="center"/>
    </xf>
    <xf numFmtId="0" fontId="93" fillId="0" borderId="10" xfId="49" applyFont="1" applyFill="1" applyBorder="1" applyAlignment="1" applyProtection="1">
      <alignment vertical="center"/>
      <protection/>
    </xf>
    <xf numFmtId="0" fontId="38" fillId="0" borderId="15" xfId="63" applyFont="1" applyBorder="1">
      <alignment/>
      <protection/>
    </xf>
    <xf numFmtId="0" fontId="43" fillId="0" borderId="0" xfId="67" applyFont="1" applyFill="1" applyBorder="1" applyAlignment="1">
      <alignment horizontal="center" vertical="center"/>
      <protection/>
    </xf>
    <xf numFmtId="0" fontId="43" fillId="0" borderId="10" xfId="67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34" borderId="0" xfId="67" applyFont="1" applyFill="1" applyBorder="1" applyAlignment="1">
      <alignment horizontal="center" vertical="center"/>
      <protection/>
    </xf>
    <xf numFmtId="0" fontId="43" fillId="38" borderId="0" xfId="67" applyFont="1" applyFill="1" applyBorder="1" applyAlignment="1">
      <alignment horizontal="center" vertical="center"/>
      <protection/>
    </xf>
    <xf numFmtId="0" fontId="43" fillId="38" borderId="26" xfId="67" applyFont="1" applyFill="1" applyBorder="1" applyAlignment="1">
      <alignment horizontal="center" vertical="center"/>
      <protection/>
    </xf>
    <xf numFmtId="0" fontId="43" fillId="34" borderId="0" xfId="65" applyFont="1" applyFill="1" applyBorder="1" applyAlignment="1">
      <alignment horizontal="center" vertical="center"/>
      <protection/>
    </xf>
    <xf numFmtId="0" fontId="43" fillId="34" borderId="0" xfId="65" applyFont="1" applyFill="1" applyAlignment="1">
      <alignment horizontal="center" vertical="center"/>
      <protection/>
    </xf>
    <xf numFmtId="166" fontId="43" fillId="0" borderId="14" xfId="67" applyNumberFormat="1" applyFont="1" applyFill="1" applyBorder="1" applyAlignment="1">
      <alignment horizontal="center" vertical="center"/>
      <protection/>
    </xf>
    <xf numFmtId="0" fontId="43" fillId="34" borderId="0" xfId="67" applyFont="1" applyFill="1" applyAlignment="1">
      <alignment horizontal="center" vertical="center" wrapText="1"/>
      <protection/>
    </xf>
    <xf numFmtId="0" fontId="54" fillId="34" borderId="0" xfId="67" applyFont="1" applyFill="1" applyAlignment="1">
      <alignment horizontal="center" vertical="center" wrapText="1"/>
      <protection/>
    </xf>
    <xf numFmtId="0" fontId="46" fillId="34" borderId="0" xfId="65" applyFont="1" applyFill="1" applyAlignment="1">
      <alignment horizontal="center" vertical="center"/>
      <protection/>
    </xf>
    <xf numFmtId="0" fontId="43" fillId="38" borderId="0" xfId="67" applyFont="1" applyFill="1" applyBorder="1" applyAlignment="1">
      <alignment horizontal="center" vertical="center" wrapText="1"/>
      <protection/>
    </xf>
    <xf numFmtId="166" fontId="43" fillId="8" borderId="15" xfId="66" applyNumberFormat="1" applyFont="1" applyFill="1" applyBorder="1" applyAlignment="1">
      <alignment horizontal="center" vertical="center" wrapText="1"/>
      <protection/>
    </xf>
    <xf numFmtId="0" fontId="43" fillId="34" borderId="0" xfId="0" applyFont="1" applyFill="1" applyAlignment="1">
      <alignment horizontal="center"/>
    </xf>
    <xf numFmtId="166" fontId="43" fillId="0" borderId="15" xfId="66" applyNumberFormat="1" applyFont="1" applyFill="1" applyBorder="1" applyAlignment="1">
      <alignment horizontal="center" vertical="center" wrapText="1"/>
      <protection/>
    </xf>
    <xf numFmtId="0" fontId="43" fillId="34" borderId="0" xfId="64" applyFont="1" applyFill="1" applyAlignment="1">
      <alignment horizontal="center"/>
      <protection/>
    </xf>
    <xf numFmtId="0" fontId="43" fillId="38" borderId="14" xfId="67" applyFont="1" applyFill="1" applyBorder="1" applyAlignment="1">
      <alignment horizontal="center" vertical="center"/>
      <protection/>
    </xf>
    <xf numFmtId="0" fontId="59" fillId="36" borderId="0" xfId="66" applyFont="1" applyFill="1" applyBorder="1" applyAlignment="1">
      <alignment horizontal="center" vertical="center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E3EE"/>
    <pageSetUpPr fitToPage="1"/>
  </sheetPr>
  <dimension ref="B2:F69"/>
  <sheetViews>
    <sheetView tabSelected="1"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1484375" style="17" customWidth="1"/>
    <col min="2" max="2" width="79.140625" style="17" bestFit="1" customWidth="1"/>
    <col min="3" max="4" width="19.7109375" style="297" customWidth="1"/>
    <col min="5" max="5" width="15.00390625" style="298" bestFit="1" customWidth="1"/>
    <col min="6" max="6" width="16.28125" style="298" bestFit="1" customWidth="1"/>
    <col min="7" max="16384" width="9.140625" style="17" customWidth="1"/>
  </cols>
  <sheetData>
    <row r="2" spans="2:6" ht="39">
      <c r="B2" s="318" t="s">
        <v>291</v>
      </c>
      <c r="C2" s="355"/>
      <c r="D2" s="355"/>
      <c r="E2" s="297"/>
      <c r="F2" s="297"/>
    </row>
    <row r="3" spans="2:4" ht="12.75">
      <c r="B3" s="128"/>
      <c r="C3" s="311"/>
      <c r="D3" s="311"/>
    </row>
    <row r="4" spans="2:6" ht="12.75">
      <c r="B4" s="305"/>
      <c r="C4" s="312"/>
      <c r="D4" s="312"/>
      <c r="E4" s="296"/>
      <c r="F4" s="296"/>
    </row>
    <row r="5" spans="2:6" ht="12.75">
      <c r="B5" s="47"/>
      <c r="C5" s="306"/>
      <c r="D5" s="306"/>
      <c r="E5" s="299"/>
      <c r="F5" s="299"/>
    </row>
    <row r="6" spans="2:6" ht="24.75" customHeight="1">
      <c r="B6" s="307"/>
      <c r="C6" s="355"/>
      <c r="D6" s="355"/>
      <c r="E6" s="300"/>
      <c r="F6" s="299"/>
    </row>
    <row r="7" spans="2:6" ht="12.75">
      <c r="B7" s="133"/>
      <c r="C7" s="308"/>
      <c r="D7" s="308"/>
      <c r="E7" s="156"/>
      <c r="F7" s="43"/>
    </row>
    <row r="8" spans="2:6" ht="36">
      <c r="B8" s="316" t="s">
        <v>114</v>
      </c>
      <c r="C8" s="41"/>
      <c r="D8" s="41"/>
      <c r="E8" s="225"/>
      <c r="F8" s="43"/>
    </row>
    <row r="9" spans="2:6" ht="36">
      <c r="B9" s="316" t="s">
        <v>292</v>
      </c>
      <c r="C9" s="41"/>
      <c r="D9" s="41"/>
      <c r="E9" s="225"/>
      <c r="F9" s="43"/>
    </row>
    <row r="10" spans="2:6" ht="36">
      <c r="B10" s="316" t="s">
        <v>293</v>
      </c>
      <c r="C10" s="41"/>
      <c r="D10" s="41"/>
      <c r="E10" s="225"/>
      <c r="F10" s="43"/>
    </row>
    <row r="11" spans="2:6" ht="36">
      <c r="B11" s="316" t="s">
        <v>294</v>
      </c>
      <c r="C11" s="41"/>
      <c r="D11" s="41"/>
      <c r="E11" s="225"/>
      <c r="F11" s="43"/>
    </row>
    <row r="12" spans="2:6" ht="36">
      <c r="B12" s="316" t="s">
        <v>295</v>
      </c>
      <c r="C12" s="41"/>
      <c r="D12" s="41"/>
      <c r="E12" s="225"/>
      <c r="F12" s="43"/>
    </row>
    <row r="13" spans="2:6" ht="36">
      <c r="B13" s="317" t="s">
        <v>296</v>
      </c>
      <c r="C13" s="41"/>
      <c r="D13" s="41"/>
      <c r="E13" s="225"/>
      <c r="F13" s="43"/>
    </row>
    <row r="14" spans="2:6" ht="36">
      <c r="B14" s="317" t="s">
        <v>297</v>
      </c>
      <c r="C14" s="309"/>
      <c r="D14" s="41"/>
      <c r="E14" s="225"/>
      <c r="F14" s="43"/>
    </row>
    <row r="15" spans="2:6" ht="36">
      <c r="B15" s="316" t="s">
        <v>299</v>
      </c>
      <c r="C15" s="48"/>
      <c r="D15" s="48"/>
      <c r="E15" s="301"/>
      <c r="F15" s="50"/>
    </row>
    <row r="16" spans="2:6" ht="36">
      <c r="B16" s="316" t="s">
        <v>112</v>
      </c>
      <c r="C16" s="48"/>
      <c r="D16" s="48"/>
      <c r="E16" s="301"/>
      <c r="F16" s="50"/>
    </row>
    <row r="17" spans="2:6" ht="36">
      <c r="B17" s="316" t="s">
        <v>111</v>
      </c>
      <c r="C17" s="146"/>
      <c r="D17" s="146"/>
      <c r="E17" s="225"/>
      <c r="F17" s="147"/>
    </row>
    <row r="18" spans="2:6" ht="36">
      <c r="B18" s="316" t="s">
        <v>100</v>
      </c>
      <c r="C18" s="41"/>
      <c r="D18" s="41"/>
      <c r="E18" s="225"/>
      <c r="F18" s="43"/>
    </row>
    <row r="19" spans="2:6" ht="36">
      <c r="B19" s="316" t="s">
        <v>128</v>
      </c>
      <c r="C19" s="41"/>
      <c r="D19" s="41"/>
      <c r="E19" s="225"/>
      <c r="F19" s="43"/>
    </row>
    <row r="20" spans="2:6" ht="36">
      <c r="B20" s="316" t="s">
        <v>72</v>
      </c>
      <c r="C20" s="41"/>
      <c r="D20" s="41"/>
      <c r="E20" s="225"/>
      <c r="F20" s="43"/>
    </row>
    <row r="21" spans="2:6" ht="12.75">
      <c r="B21" s="313"/>
      <c r="C21" s="41"/>
      <c r="D21" s="41"/>
      <c r="E21" s="225"/>
      <c r="F21" s="43"/>
    </row>
    <row r="22" spans="2:6" ht="12.75">
      <c r="B22" s="313"/>
      <c r="C22" s="41"/>
      <c r="D22" s="41"/>
      <c r="E22" s="225"/>
      <c r="F22" s="43"/>
    </row>
    <row r="23" spans="2:6" ht="12.75">
      <c r="B23" s="162"/>
      <c r="C23" s="41"/>
      <c r="D23" s="41"/>
      <c r="E23" s="225"/>
      <c r="F23" s="43"/>
    </row>
    <row r="24" spans="2:6" ht="12.75">
      <c r="B24" s="162"/>
      <c r="C24" s="146"/>
      <c r="D24" s="146"/>
      <c r="E24" s="225"/>
      <c r="F24" s="147"/>
    </row>
    <row r="25" spans="2:6" ht="12.75">
      <c r="B25" s="162"/>
      <c r="C25" s="41"/>
      <c r="D25" s="41"/>
      <c r="E25" s="225"/>
      <c r="F25" s="147"/>
    </row>
    <row r="26" spans="2:6" ht="12.75">
      <c r="B26" s="162"/>
      <c r="C26" s="146"/>
      <c r="D26" s="146"/>
      <c r="E26" s="225"/>
      <c r="F26" s="147"/>
    </row>
    <row r="27" spans="2:6" ht="12.75">
      <c r="B27" s="162"/>
      <c r="C27" s="48"/>
      <c r="D27" s="48"/>
      <c r="E27" s="301"/>
      <c r="F27" s="50"/>
    </row>
    <row r="28" spans="2:6" ht="12.75">
      <c r="B28" s="162"/>
      <c r="C28" s="48"/>
      <c r="D28" s="48"/>
      <c r="E28" s="301"/>
      <c r="F28" s="50"/>
    </row>
    <row r="29" spans="2:6" ht="12.75">
      <c r="B29" s="162"/>
      <c r="C29" s="48"/>
      <c r="D29" s="48"/>
      <c r="E29" s="301"/>
      <c r="F29" s="50"/>
    </row>
    <row r="30" spans="2:6" ht="12.75">
      <c r="B30" s="133"/>
      <c r="C30" s="48"/>
      <c r="D30" s="48"/>
      <c r="E30" s="156"/>
      <c r="F30" s="43"/>
    </row>
    <row r="31" spans="2:6" ht="12.75">
      <c r="B31" s="133"/>
      <c r="C31" s="48"/>
      <c r="D31" s="48"/>
      <c r="E31" s="156"/>
      <c r="F31" s="43"/>
    </row>
    <row r="32" spans="2:6" ht="21.75" customHeight="1">
      <c r="B32" s="133"/>
      <c r="C32" s="355"/>
      <c r="D32" s="355"/>
      <c r="E32" s="300"/>
      <c r="F32" s="299"/>
    </row>
    <row r="33" spans="2:6" ht="12.75">
      <c r="B33" s="133"/>
      <c r="C33" s="146"/>
      <c r="D33" s="146"/>
      <c r="E33" s="156"/>
      <c r="F33" s="43"/>
    </row>
    <row r="34" spans="2:6" ht="12.75">
      <c r="B34" s="162"/>
      <c r="C34" s="41"/>
      <c r="D34" s="41"/>
      <c r="E34" s="105"/>
      <c r="F34" s="43"/>
    </row>
    <row r="35" spans="2:6" ht="12.75">
      <c r="B35" s="162"/>
      <c r="C35" s="41"/>
      <c r="D35" s="41"/>
      <c r="E35" s="105"/>
      <c r="F35" s="43"/>
    </row>
    <row r="36" spans="2:6" ht="12.75">
      <c r="B36" s="162"/>
      <c r="C36" s="41"/>
      <c r="D36" s="41"/>
      <c r="E36" s="105"/>
      <c r="F36" s="43"/>
    </row>
    <row r="37" spans="2:6" ht="12.75">
      <c r="B37" s="162"/>
      <c r="C37" s="41"/>
      <c r="D37" s="41"/>
      <c r="E37" s="105"/>
      <c r="F37" s="43"/>
    </row>
    <row r="38" spans="2:6" ht="12.75">
      <c r="B38" s="133"/>
      <c r="C38" s="48"/>
      <c r="D38" s="48"/>
      <c r="E38" s="111"/>
      <c r="F38" s="50"/>
    </row>
    <row r="39" spans="2:6" ht="12.75">
      <c r="B39" s="162"/>
      <c r="C39" s="41"/>
      <c r="D39" s="41"/>
      <c r="E39" s="105"/>
      <c r="F39" s="43"/>
    </row>
    <row r="40" spans="2:6" ht="12.75">
      <c r="B40" s="133"/>
      <c r="C40" s="48"/>
      <c r="D40" s="48"/>
      <c r="E40" s="111"/>
      <c r="F40" s="50"/>
    </row>
    <row r="41" spans="2:6" ht="12.75">
      <c r="B41" s="133"/>
      <c r="C41" s="48"/>
      <c r="D41" s="48"/>
      <c r="E41" s="111"/>
      <c r="F41" s="50"/>
    </row>
    <row r="42" spans="2:6" ht="12.75">
      <c r="B42" s="162"/>
      <c r="C42" s="146"/>
      <c r="D42" s="146"/>
      <c r="E42" s="105"/>
      <c r="F42" s="147"/>
    </row>
    <row r="43" spans="2:6" ht="12.75">
      <c r="B43" s="133"/>
      <c r="C43" s="146"/>
      <c r="D43" s="146"/>
      <c r="E43" s="105"/>
      <c r="F43" s="147"/>
    </row>
    <row r="44" spans="2:6" ht="12.75">
      <c r="B44" s="162"/>
      <c r="C44" s="41"/>
      <c r="D44" s="41"/>
      <c r="E44" s="105"/>
      <c r="F44" s="43"/>
    </row>
    <row r="45" spans="2:6" ht="12.75">
      <c r="B45" s="162"/>
      <c r="C45" s="41"/>
      <c r="D45" s="41"/>
      <c r="E45" s="105"/>
      <c r="F45" s="43"/>
    </row>
    <row r="46" spans="2:6" ht="12.75">
      <c r="B46" s="162"/>
      <c r="C46" s="41"/>
      <c r="D46" s="41"/>
      <c r="E46" s="105"/>
      <c r="F46" s="43"/>
    </row>
    <row r="47" spans="2:6" ht="12.75">
      <c r="B47" s="162"/>
      <c r="C47" s="41"/>
      <c r="D47" s="41"/>
      <c r="E47" s="105"/>
      <c r="F47" s="43"/>
    </row>
    <row r="48" spans="2:6" ht="12.75">
      <c r="B48" s="162"/>
      <c r="C48" s="41"/>
      <c r="D48" s="41"/>
      <c r="E48" s="105"/>
      <c r="F48" s="43"/>
    </row>
    <row r="49" spans="2:6" ht="12.75">
      <c r="B49" s="162"/>
      <c r="C49" s="41"/>
      <c r="D49" s="41"/>
      <c r="E49" s="105"/>
      <c r="F49" s="43"/>
    </row>
    <row r="50" spans="2:6" ht="12.75">
      <c r="B50" s="162"/>
      <c r="C50" s="162"/>
      <c r="D50" s="162"/>
      <c r="E50" s="302"/>
      <c r="F50" s="169"/>
    </row>
    <row r="51" spans="2:6" ht="12.75">
      <c r="B51" s="133"/>
      <c r="C51" s="48"/>
      <c r="D51" s="48"/>
      <c r="E51" s="111"/>
      <c r="F51" s="50"/>
    </row>
    <row r="52" spans="2:6" ht="12.75">
      <c r="B52" s="162"/>
      <c r="C52" s="162"/>
      <c r="D52" s="162"/>
      <c r="E52" s="302"/>
      <c r="F52" s="169"/>
    </row>
    <row r="53" spans="2:6" ht="12.75">
      <c r="B53" s="133"/>
      <c r="C53" s="133"/>
      <c r="D53" s="133"/>
      <c r="E53" s="303"/>
      <c r="F53" s="304"/>
    </row>
    <row r="54" spans="2:6" ht="12.75">
      <c r="B54" s="162"/>
      <c r="C54" s="41"/>
      <c r="D54" s="41"/>
      <c r="E54" s="105"/>
      <c r="F54" s="43"/>
    </row>
    <row r="55" spans="2:6" ht="12.75">
      <c r="B55" s="162"/>
      <c r="C55" s="41"/>
      <c r="D55" s="41"/>
      <c r="E55" s="105"/>
      <c r="F55" s="43"/>
    </row>
    <row r="56" spans="2:6" ht="12.75">
      <c r="B56" s="162"/>
      <c r="C56" s="41"/>
      <c r="D56" s="41"/>
      <c r="E56" s="105"/>
      <c r="F56" s="43"/>
    </row>
    <row r="57" spans="2:6" ht="12.75">
      <c r="B57" s="162"/>
      <c r="C57" s="41"/>
      <c r="D57" s="41"/>
      <c r="E57" s="105"/>
      <c r="F57" s="43"/>
    </row>
    <row r="58" spans="2:6" ht="12.75">
      <c r="B58" s="162"/>
      <c r="C58" s="41"/>
      <c r="D58" s="41"/>
      <c r="E58" s="105"/>
      <c r="F58" s="43"/>
    </row>
    <row r="59" spans="2:6" ht="12.75">
      <c r="B59" s="162"/>
      <c r="C59" s="41"/>
      <c r="D59" s="41"/>
      <c r="E59" s="105"/>
      <c r="F59" s="43"/>
    </row>
    <row r="60" spans="2:6" ht="12.75">
      <c r="B60" s="162"/>
      <c r="C60" s="41"/>
      <c r="D60" s="41"/>
      <c r="E60" s="105"/>
      <c r="F60" s="43"/>
    </row>
    <row r="61" spans="2:6" ht="12.75">
      <c r="B61" s="162"/>
      <c r="C61" s="162"/>
      <c r="D61" s="162"/>
      <c r="E61" s="302"/>
      <c r="F61" s="169"/>
    </row>
    <row r="62" spans="2:6" ht="12.75">
      <c r="B62" s="133"/>
      <c r="C62" s="48"/>
      <c r="D62" s="48"/>
      <c r="E62" s="111"/>
      <c r="F62" s="50"/>
    </row>
    <row r="63" spans="2:6" ht="12.75">
      <c r="B63" s="162"/>
      <c r="C63" s="162"/>
      <c r="D63" s="162"/>
      <c r="E63" s="302"/>
      <c r="F63" s="169"/>
    </row>
    <row r="64" spans="2:6" ht="12.75">
      <c r="B64" s="133"/>
      <c r="C64" s="48"/>
      <c r="D64" s="48"/>
      <c r="E64" s="111"/>
      <c r="F64" s="50"/>
    </row>
    <row r="65" spans="2:6" ht="12.75">
      <c r="B65" s="162"/>
      <c r="C65" s="310"/>
      <c r="D65" s="162"/>
      <c r="E65" s="302"/>
      <c r="F65" s="169"/>
    </row>
    <row r="66" spans="2:6" ht="12.75">
      <c r="B66" s="133"/>
      <c r="C66" s="48"/>
      <c r="D66" s="48"/>
      <c r="E66" s="111"/>
      <c r="F66" s="50"/>
    </row>
    <row r="67" ht="12.75">
      <c r="B67" s="192"/>
    </row>
    <row r="68" ht="12.75">
      <c r="B68" s="192"/>
    </row>
    <row r="69" ht="12.75">
      <c r="B69" s="192"/>
    </row>
  </sheetData>
  <sheetProtection/>
  <mergeCells count="3">
    <mergeCell ref="C2:D2"/>
    <mergeCell ref="C6:D6"/>
    <mergeCell ref="C32:D32"/>
  </mergeCells>
  <hyperlinks>
    <hyperlink ref="B8" location="PGNiG Q1 2016_PL.xls#'Rachunek zysków i strat'!A1" display="Rachunek zysków i strat"/>
    <hyperlink ref="B9" location="PGNiG Q1 2016_PL.xls#Bilans!A1" display="Bilans"/>
    <hyperlink ref="B10" location="PGNiG Q1 2016_PL.xls#'Przepływy pieniężne'!A1" display="Przepływy pieniężne"/>
    <hyperlink ref="B11" location="PGNiG Q1 2016_PL.xls#'Dodatkowe rozbicie'!A1" display="Dodatkowe rozbicie"/>
    <hyperlink ref="B12" location="PGNiG Q1 2016_PL.xls#Hedging!A1" display="Hedging"/>
    <hyperlink ref="B13" location="PGNiG Q1 2016_PL.xls#'Dane operacyjne'!A1" display="Dane operacyjne"/>
    <hyperlink ref="B14" location="PGNiG Q1 2016_PL.xls#'Struktura odbiorców_2013-16'!A1" display="Struktura odbiorców"/>
    <hyperlink ref="B15" location="PGNiG Q1 2016_PL.xls#'Segmenty działalności_1Q'!A1" display="Segmenty działalności kwartalnie"/>
    <hyperlink ref="B16" location="PGNiG Q1 2016_PL.xls#'Segment_PiW_kwartalnie 2013-16'!A1" display="Poszukiwanie i Wydobycie"/>
    <hyperlink ref="B17" location="PGNiG Q1 2016_PL.xls#'Segment_OiM_kwartalnie 2013-16'!A1" display="Obrót i Magazynowanie"/>
    <hyperlink ref="B18" location="PGNiG Q1 2016_PL.xls#'Segment_D_kwartalnie 2013-16'!A1" display="Dystrybucja"/>
    <hyperlink ref="B19" location="PGNiG Q1 2016_PL.xls#'Segment_W_kwartalnie 2013-16'!A1" display="Wytwarzanie"/>
    <hyperlink ref="B20" location="PGNiG Q1 2016_PL.xls#'Segment_Poz_kwartalnie 2013-16'!A1" display="Pozostał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4" customWidth="1"/>
    <col min="2" max="2" width="47.421875" style="194" bestFit="1" customWidth="1"/>
    <col min="3" max="9" width="13.8515625" style="194" customWidth="1"/>
    <col min="10" max="10" width="7.28125" style="194" customWidth="1"/>
    <col min="11" max="11" width="47.421875" style="194" bestFit="1" customWidth="1"/>
    <col min="12" max="18" width="13.8515625" style="194" customWidth="1"/>
    <col min="19" max="16384" width="9.140625" style="194" customWidth="1"/>
  </cols>
  <sheetData>
    <row r="1" spans="3:18" ht="12.75">
      <c r="C1" s="195"/>
      <c r="D1" s="195"/>
      <c r="E1" s="195"/>
      <c r="F1" s="195"/>
      <c r="G1" s="195"/>
      <c r="H1" s="195"/>
      <c r="I1" s="195"/>
      <c r="L1" s="195"/>
      <c r="M1" s="195"/>
      <c r="N1" s="195"/>
      <c r="O1" s="195"/>
      <c r="P1" s="195"/>
      <c r="Q1" s="195"/>
      <c r="R1" s="195"/>
    </row>
    <row r="2" spans="2:18" ht="12.75">
      <c r="B2" s="95" t="s">
        <v>55</v>
      </c>
      <c r="C2" s="372" t="s">
        <v>170</v>
      </c>
      <c r="D2" s="372"/>
      <c r="E2" s="372"/>
      <c r="F2" s="372"/>
      <c r="G2" s="372"/>
      <c r="H2" s="372"/>
      <c r="I2" s="372"/>
      <c r="K2" s="95" t="s">
        <v>55</v>
      </c>
      <c r="L2" s="372" t="s">
        <v>115</v>
      </c>
      <c r="M2" s="372"/>
      <c r="N2" s="372"/>
      <c r="O2" s="372"/>
      <c r="P2" s="372"/>
      <c r="Q2" s="372"/>
      <c r="R2" s="372"/>
    </row>
    <row r="3" spans="2:11" s="195" customFormat="1" ht="12.75">
      <c r="B3" s="96"/>
      <c r="K3" s="96"/>
    </row>
    <row r="4" spans="2:18" ht="25.5">
      <c r="B4" s="183" t="s">
        <v>235</v>
      </c>
      <c r="C4" s="98" t="s">
        <v>112</v>
      </c>
      <c r="D4" s="98" t="s">
        <v>48</v>
      </c>
      <c r="E4" s="98" t="s">
        <v>100</v>
      </c>
      <c r="F4" s="98" t="s">
        <v>128</v>
      </c>
      <c r="G4" s="98" t="s">
        <v>72</v>
      </c>
      <c r="H4" s="98" t="s">
        <v>101</v>
      </c>
      <c r="I4" s="98" t="s">
        <v>110</v>
      </c>
      <c r="K4" s="99" t="s">
        <v>236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4" t="s">
        <v>80</v>
      </c>
      <c r="L7" s="196">
        <f aca="true" t="shared" si="0" ref="L7:P9">C7/C54-1</f>
        <v>0.1063829787234043</v>
      </c>
      <c r="M7" s="196">
        <f t="shared" si="0"/>
        <v>-0.07375602870250564</v>
      </c>
      <c r="N7" s="196">
        <f t="shared" si="0"/>
        <v>0.3214285714285714</v>
      </c>
      <c r="O7" s="196">
        <f t="shared" si="0"/>
        <v>-0.3258785942492013</v>
      </c>
      <c r="P7" s="196">
        <f t="shared" si="0"/>
        <v>0.30434782608695654</v>
      </c>
      <c r="Q7" s="196"/>
      <c r="R7" s="196">
        <f>I7/I54-1</f>
        <v>-0.06819736199316073</v>
      </c>
    </row>
    <row r="8" spans="2:18" ht="12.75">
      <c r="B8" s="104" t="s">
        <v>81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4" t="s">
        <v>81</v>
      </c>
      <c r="L8" s="196">
        <f t="shared" si="0"/>
        <v>0.43333333333333335</v>
      </c>
      <c r="M8" s="196">
        <f t="shared" si="0"/>
        <v>-0.038461538461538436</v>
      </c>
      <c r="N8" s="196">
        <f t="shared" si="0"/>
        <v>-0.11853448275862066</v>
      </c>
      <c r="O8" s="196">
        <f t="shared" si="0"/>
        <v>0.7218045112781954</v>
      </c>
      <c r="P8" s="196">
        <f t="shared" si="0"/>
        <v>0.040000000000000036</v>
      </c>
      <c r="Q8" s="196">
        <f>H8/H55-1</f>
        <v>0.036772216547497516</v>
      </c>
      <c r="R8" s="196"/>
    </row>
    <row r="9" spans="2:18" ht="12.75">
      <c r="B9" s="106" t="s">
        <v>82</v>
      </c>
      <c r="C9" s="107">
        <v>1617</v>
      </c>
      <c r="D9" s="107">
        <v>7949</v>
      </c>
      <c r="E9" s="107">
        <v>1264</v>
      </c>
      <c r="F9" s="107">
        <v>651</v>
      </c>
      <c r="G9" s="107">
        <v>86</v>
      </c>
      <c r="H9" s="107">
        <v>-2030</v>
      </c>
      <c r="I9" s="37">
        <v>9537</v>
      </c>
      <c r="K9" s="106" t="s">
        <v>82</v>
      </c>
      <c r="L9" s="197">
        <f t="shared" si="0"/>
        <v>0.185483870967742</v>
      </c>
      <c r="M9" s="197">
        <f t="shared" si="0"/>
        <v>-0.07343513229980181</v>
      </c>
      <c r="N9" s="197">
        <f t="shared" si="0"/>
        <v>-0.10985915492957743</v>
      </c>
      <c r="O9" s="197">
        <f t="shared" si="0"/>
        <v>-0.14229249011857703</v>
      </c>
      <c r="P9" s="197">
        <f t="shared" si="0"/>
        <v>0.21126760563380276</v>
      </c>
      <c r="Q9" s="197">
        <f>H9/H56-1</f>
        <v>0.036772216547497516</v>
      </c>
      <c r="R9" s="197">
        <f>I9/I56-1</f>
        <v>-0.06819736199316073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96"/>
      <c r="M10" s="196"/>
      <c r="N10" s="196"/>
      <c r="O10" s="196"/>
      <c r="P10" s="196"/>
      <c r="Q10" s="196"/>
      <c r="R10" s="196"/>
    </row>
    <row r="11" spans="2:18" ht="12.75">
      <c r="B11" s="109" t="s">
        <v>105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09" t="s">
        <v>105</v>
      </c>
      <c r="L11" s="196">
        <f aca="true" t="shared" si="1" ref="L11:Q18">C11/C58-1</f>
        <v>0.48677248677248675</v>
      </c>
      <c r="M11" s="196">
        <f t="shared" si="1"/>
        <v>-0.11363636363636365</v>
      </c>
      <c r="N11" s="196">
        <f t="shared" si="1"/>
        <v>0.023696682464454888</v>
      </c>
      <c r="O11" s="196">
        <f t="shared" si="1"/>
        <v>-0.18000000000000005</v>
      </c>
      <c r="P11" s="196">
        <f t="shared" si="1"/>
        <v>0</v>
      </c>
      <c r="Q11" s="196"/>
      <c r="R11" s="196">
        <f aca="true" t="shared" si="2" ref="R11:R18">I11/I58-1</f>
        <v>0.13479052823315119</v>
      </c>
    </row>
    <row r="12" spans="2:18" ht="12.75">
      <c r="B12" s="109" t="s">
        <v>51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09" t="s">
        <v>51</v>
      </c>
      <c r="L12" s="196">
        <f t="shared" si="1"/>
        <v>0.08628318584070804</v>
      </c>
      <c r="M12" s="196">
        <f t="shared" si="1"/>
        <v>-0.09990673816740503</v>
      </c>
      <c r="N12" s="196">
        <f t="shared" si="1"/>
        <v>0.056198347107438096</v>
      </c>
      <c r="O12" s="196">
        <f t="shared" si="1"/>
        <v>-0.13346613545816732</v>
      </c>
      <c r="P12" s="196">
        <f t="shared" si="1"/>
        <v>0.15476190476190466</v>
      </c>
      <c r="Q12" s="196">
        <f t="shared" si="1"/>
        <v>0.033129459734964284</v>
      </c>
      <c r="R12" s="196">
        <f t="shared" si="2"/>
        <v>-0.10933527061387582</v>
      </c>
    </row>
    <row r="13" spans="2:18" ht="12.75">
      <c r="B13" s="184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84" t="s">
        <v>15</v>
      </c>
      <c r="L13" s="196">
        <f t="shared" si="1"/>
        <v>-0.12765957446808507</v>
      </c>
      <c r="M13" s="196">
        <f t="shared" si="1"/>
        <v>-0.1287143064212205</v>
      </c>
      <c r="N13" s="196">
        <f t="shared" si="1"/>
        <v>1.6749999999999998</v>
      </c>
      <c r="O13" s="196">
        <f t="shared" si="1"/>
        <v>-0.14939759036144573</v>
      </c>
      <c r="P13" s="196">
        <f t="shared" si="1"/>
        <v>0</v>
      </c>
      <c r="Q13" s="196">
        <f t="shared" si="1"/>
        <v>0.4258188824662814</v>
      </c>
      <c r="R13" s="196">
        <f t="shared" si="2"/>
        <v>-0.1500930032908857</v>
      </c>
    </row>
    <row r="14" spans="2:18" ht="12.75">
      <c r="B14" s="185" t="s">
        <v>73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85" t="s">
        <v>73</v>
      </c>
      <c r="L14" s="196">
        <f t="shared" si="1"/>
        <v>0.04048582995951411</v>
      </c>
      <c r="M14" s="196">
        <f t="shared" si="1"/>
        <v>0.15053763440860224</v>
      </c>
      <c r="N14" s="196">
        <f t="shared" si="1"/>
        <v>-0.03816793893129766</v>
      </c>
      <c r="O14" s="196">
        <f t="shared" si="1"/>
        <v>0.02941176470588225</v>
      </c>
      <c r="P14" s="196">
        <f t="shared" si="1"/>
        <v>0</v>
      </c>
      <c r="Q14" s="196" t="e">
        <f t="shared" si="1"/>
        <v>#DIV/0!</v>
      </c>
      <c r="R14" s="196">
        <f t="shared" si="2"/>
        <v>0.02235469448584193</v>
      </c>
    </row>
    <row r="15" spans="2:18" ht="12.75">
      <c r="B15" s="184" t="s">
        <v>106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84" t="s">
        <v>106</v>
      </c>
      <c r="L15" s="196">
        <f t="shared" si="1"/>
        <v>0.09523809523809534</v>
      </c>
      <c r="M15" s="196">
        <f t="shared" si="1"/>
        <v>-0.0968992248062015</v>
      </c>
      <c r="N15" s="196">
        <f t="shared" si="1"/>
        <v>-0.2931034482758621</v>
      </c>
      <c r="O15" s="196">
        <f t="shared" si="1"/>
        <v>-0.22580645161290325</v>
      </c>
      <c r="P15" s="196">
        <f t="shared" si="1"/>
        <v>0.19354838709677424</v>
      </c>
      <c r="Q15" s="196">
        <f t="shared" si="1"/>
        <v>-0.11387900355871883</v>
      </c>
      <c r="R15" s="196">
        <f t="shared" si="2"/>
        <v>-0.06549520766773165</v>
      </c>
    </row>
    <row r="16" spans="2:18" ht="12.75">
      <c r="B16" s="184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84" t="s">
        <v>14</v>
      </c>
      <c r="L16" s="196">
        <f t="shared" si="1"/>
        <v>-0.0423728813559322</v>
      </c>
      <c r="M16" s="196">
        <f t="shared" si="1"/>
        <v>-0.3076923076923077</v>
      </c>
      <c r="N16" s="196">
        <f t="shared" si="1"/>
        <v>0</v>
      </c>
      <c r="O16" s="196" t="e">
        <f t="shared" si="1"/>
        <v>#DIV/0!</v>
      </c>
      <c r="P16" s="196" t="e">
        <f t="shared" si="1"/>
        <v>#DIV/0!</v>
      </c>
      <c r="Q16" s="196">
        <f t="shared" si="1"/>
        <v>0.050000000000000044</v>
      </c>
      <c r="R16" s="196">
        <f t="shared" si="2"/>
        <v>-0.035532994923857864</v>
      </c>
    </row>
    <row r="17" spans="2:18" ht="12.75">
      <c r="B17" s="184" t="s">
        <v>224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84" t="s">
        <v>224</v>
      </c>
      <c r="L17" s="196">
        <f t="shared" si="1"/>
        <v>0.44999999999999996</v>
      </c>
      <c r="M17" s="196">
        <f t="shared" si="1"/>
        <v>3.196078431372549</v>
      </c>
      <c r="N17" s="196">
        <f t="shared" si="1"/>
        <v>-0.38596491228070173</v>
      </c>
      <c r="O17" s="196">
        <f t="shared" si="1"/>
        <v>0.045454545454545414</v>
      </c>
      <c r="P17" s="196">
        <f t="shared" si="1"/>
        <v>-3.5</v>
      </c>
      <c r="Q17" s="196">
        <f t="shared" si="1"/>
        <v>-1</v>
      </c>
      <c r="R17" s="196">
        <f t="shared" si="2"/>
        <v>0.9705882352941178</v>
      </c>
    </row>
    <row r="18" spans="2:18" ht="12.75">
      <c r="B18" s="110" t="s">
        <v>22</v>
      </c>
      <c r="C18" s="107">
        <v>-772</v>
      </c>
      <c r="D18" s="107">
        <v>-7760</v>
      </c>
      <c r="E18" s="107">
        <v>-855</v>
      </c>
      <c r="F18" s="107">
        <v>-517</v>
      </c>
      <c r="G18" s="107">
        <v>-102</v>
      </c>
      <c r="H18" s="107">
        <v>2027</v>
      </c>
      <c r="I18" s="37">
        <v>-7979</v>
      </c>
      <c r="K18" s="110" t="s">
        <v>22</v>
      </c>
      <c r="L18" s="197">
        <f t="shared" si="1"/>
        <v>0.20436817472698898</v>
      </c>
      <c r="M18" s="197">
        <f t="shared" si="1"/>
        <v>-0.09997680352586402</v>
      </c>
      <c r="N18" s="197">
        <f t="shared" si="1"/>
        <v>0.047794117647058876</v>
      </c>
      <c r="O18" s="197">
        <f t="shared" si="1"/>
        <v>-0.14119601328903653</v>
      </c>
      <c r="P18" s="197">
        <f t="shared" si="1"/>
        <v>0.146067415730337</v>
      </c>
      <c r="Q18" s="197">
        <f t="shared" si="1"/>
        <v>0.033129459734964284</v>
      </c>
      <c r="R18" s="197">
        <f t="shared" si="2"/>
        <v>-0.09411898274296093</v>
      </c>
    </row>
    <row r="19" spans="2:18" ht="12.75">
      <c r="B19" s="109"/>
      <c r="C19" s="41"/>
      <c r="D19" s="41"/>
      <c r="E19" s="41"/>
      <c r="F19" s="41"/>
      <c r="G19" s="41"/>
      <c r="H19" s="41"/>
      <c r="I19" s="48"/>
      <c r="K19" s="109"/>
      <c r="L19" s="196"/>
      <c r="M19" s="196"/>
      <c r="N19" s="196"/>
      <c r="O19" s="196"/>
      <c r="P19" s="196"/>
      <c r="Q19" s="196"/>
      <c r="R19" s="198"/>
    </row>
    <row r="20" spans="2:18" ht="13.5" thickBot="1">
      <c r="B20" s="112" t="s">
        <v>120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2" t="s">
        <v>120</v>
      </c>
      <c r="L20" s="199">
        <f aca="true" t="shared" si="3" ref="L20:R20">C20/C67-1</f>
        <v>0.16874135546334723</v>
      </c>
      <c r="M20" s="199">
        <f t="shared" si="3"/>
        <v>-5.395348837209302</v>
      </c>
      <c r="N20" s="199">
        <f t="shared" si="3"/>
        <v>-0.32284768211920534</v>
      </c>
      <c r="O20" s="199">
        <f t="shared" si="3"/>
        <v>-0.14649681528662417</v>
      </c>
      <c r="P20" s="199">
        <f t="shared" si="3"/>
        <v>-0.11111111111111116</v>
      </c>
      <c r="Q20" s="199">
        <f t="shared" si="3"/>
        <v>-1.75</v>
      </c>
      <c r="R20" s="199">
        <f t="shared" si="3"/>
        <v>0.0918009810791871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96"/>
      <c r="M21" s="196"/>
      <c r="N21" s="196"/>
      <c r="O21" s="196"/>
      <c r="P21" s="196"/>
      <c r="Q21" s="196"/>
      <c r="R21" s="196"/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-31</v>
      </c>
      <c r="K22" s="109" t="s">
        <v>23</v>
      </c>
      <c r="L22" s="196"/>
      <c r="M22" s="196"/>
      <c r="N22" s="196"/>
      <c r="O22" s="196"/>
      <c r="P22" s="196"/>
      <c r="Q22" s="196"/>
      <c r="R22" s="196">
        <f>I22/I69-1</f>
        <v>-0.7891156462585034</v>
      </c>
    </row>
    <row r="23" spans="2:18" ht="25.5">
      <c r="B23" s="109" t="s">
        <v>83</v>
      </c>
      <c r="C23" s="41"/>
      <c r="D23" s="41">
        <v>-7</v>
      </c>
      <c r="E23" s="41"/>
      <c r="F23" s="41"/>
      <c r="G23" s="41"/>
      <c r="H23" s="41"/>
      <c r="I23" s="48">
        <v>-7</v>
      </c>
      <c r="K23" s="109" t="s">
        <v>83</v>
      </c>
      <c r="L23" s="196"/>
      <c r="M23" s="196" t="e">
        <f>D23/D70-1</f>
        <v>#DIV/0!</v>
      </c>
      <c r="N23" s="196"/>
      <c r="O23" s="196"/>
      <c r="P23" s="196"/>
      <c r="Q23" s="196"/>
      <c r="R23" s="196" t="e">
        <f>I23/I70-1</f>
        <v>#DIV/0!</v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96"/>
      <c r="M24" s="196"/>
      <c r="N24" s="196"/>
      <c r="O24" s="196"/>
      <c r="P24" s="196"/>
      <c r="Q24" s="196"/>
      <c r="R24" s="196"/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1520</v>
      </c>
      <c r="K25" s="115" t="s">
        <v>121</v>
      </c>
      <c r="L25" s="197"/>
      <c r="M25" s="197"/>
      <c r="N25" s="197"/>
      <c r="O25" s="197"/>
      <c r="P25" s="197"/>
      <c r="Q25" s="197"/>
      <c r="R25" s="200">
        <f>I25/I72-1</f>
        <v>0.1875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96"/>
      <c r="M26" s="196"/>
      <c r="N26" s="196"/>
      <c r="O26" s="196"/>
      <c r="P26" s="196"/>
      <c r="Q26" s="196"/>
      <c r="R26" s="196"/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-340</v>
      </c>
      <c r="K27" s="109" t="s">
        <v>26</v>
      </c>
      <c r="L27" s="196"/>
      <c r="M27" s="196"/>
      <c r="N27" s="196"/>
      <c r="O27" s="196"/>
      <c r="P27" s="196"/>
      <c r="Q27" s="196"/>
      <c r="R27" s="196">
        <f>I27/I74-1</f>
        <v>0.6504854368932038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96"/>
      <c r="M28" s="196"/>
      <c r="N28" s="196"/>
      <c r="O28" s="196"/>
      <c r="P28" s="196"/>
      <c r="Q28" s="196"/>
      <c r="R28" s="196"/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1180</v>
      </c>
      <c r="K29" s="112" t="s">
        <v>119</v>
      </c>
      <c r="L29" s="201"/>
      <c r="M29" s="201"/>
      <c r="N29" s="201"/>
      <c r="O29" s="201"/>
      <c r="P29" s="201"/>
      <c r="Q29" s="201"/>
      <c r="R29" s="199">
        <f>I29/I76-1</f>
        <v>0.09869646182495351</v>
      </c>
    </row>
    <row r="30" spans="2:18" ht="13.5" thickTop="1">
      <c r="B30" s="109"/>
      <c r="C30" s="41"/>
      <c r="D30" s="41"/>
      <c r="E30" s="41"/>
      <c r="F30" s="41"/>
      <c r="G30" s="41"/>
      <c r="H30" s="41"/>
      <c r="I30" s="48"/>
      <c r="K30" s="109"/>
      <c r="L30" s="196"/>
      <c r="M30" s="196"/>
      <c r="N30" s="196"/>
      <c r="O30" s="196"/>
      <c r="P30" s="196"/>
      <c r="Q30" s="196"/>
      <c r="R30" s="196"/>
    </row>
    <row r="31" spans="2:18" ht="12.75">
      <c r="B31" s="119" t="s">
        <v>122</v>
      </c>
      <c r="C31" s="41"/>
      <c r="D31" s="41"/>
      <c r="E31" s="41"/>
      <c r="F31" s="41"/>
      <c r="G31" s="41"/>
      <c r="H31" s="41"/>
      <c r="I31" s="48"/>
      <c r="K31" s="119" t="s">
        <v>122</v>
      </c>
      <c r="L31" s="196"/>
      <c r="M31" s="196"/>
      <c r="N31" s="196"/>
      <c r="O31" s="196"/>
      <c r="P31" s="196"/>
      <c r="Q31" s="196"/>
      <c r="R31" s="196"/>
    </row>
    <row r="32" spans="2:18" ht="12.75">
      <c r="B32" s="109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09" t="s">
        <v>25</v>
      </c>
      <c r="L32" s="196">
        <f aca="true" t="shared" si="4" ref="L32:R32">C32/C79-1</f>
        <v>-0.07663819365629299</v>
      </c>
      <c r="M32" s="196">
        <f t="shared" si="4"/>
        <v>-0.0892478381465166</v>
      </c>
      <c r="N32" s="196">
        <f t="shared" si="4"/>
        <v>0.01275746561185942</v>
      </c>
      <c r="O32" s="196">
        <f t="shared" si="4"/>
        <v>-0.05339345040341714</v>
      </c>
      <c r="P32" s="196">
        <f t="shared" si="4"/>
        <v>-0.02857142857142858</v>
      </c>
      <c r="Q32" s="196">
        <f t="shared" si="4"/>
        <v>-0.19278252611585944</v>
      </c>
      <c r="R32" s="196">
        <f t="shared" si="4"/>
        <v>-0.033630111884795255</v>
      </c>
    </row>
    <row r="33" spans="2:18" ht="25.5">
      <c r="B33" s="109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09" t="s">
        <v>29</v>
      </c>
      <c r="L33" s="196"/>
      <c r="M33" s="196">
        <f>D33/D80-1</f>
        <v>-0.06485084306095978</v>
      </c>
      <c r="N33" s="196"/>
      <c r="O33" s="196"/>
      <c r="P33" s="196"/>
      <c r="Q33" s="196"/>
      <c r="R33" s="196">
        <f>I33/I80-1</f>
        <v>-0.06485084306095978</v>
      </c>
    </row>
    <row r="34" spans="2:18" ht="12.75">
      <c r="B34" s="109" t="s">
        <v>30</v>
      </c>
      <c r="C34" s="41"/>
      <c r="D34" s="41"/>
      <c r="E34" s="41"/>
      <c r="F34" s="41"/>
      <c r="G34" s="41"/>
      <c r="H34" s="41"/>
      <c r="I34" s="48">
        <v>251</v>
      </c>
      <c r="K34" s="109" t="s">
        <v>30</v>
      </c>
      <c r="L34" s="196"/>
      <c r="M34" s="196"/>
      <c r="N34" s="196"/>
      <c r="O34" s="196"/>
      <c r="P34" s="196"/>
      <c r="Q34" s="196"/>
      <c r="R34" s="196">
        <f>I34/I81-1</f>
        <v>0.10087719298245612</v>
      </c>
    </row>
    <row r="35" spans="2:18" ht="12.75">
      <c r="B35" s="109" t="s">
        <v>31</v>
      </c>
      <c r="C35" s="41"/>
      <c r="D35" s="41"/>
      <c r="E35" s="41"/>
      <c r="F35" s="41"/>
      <c r="G35" s="41"/>
      <c r="H35" s="41"/>
      <c r="I35" s="48">
        <v>989</v>
      </c>
      <c r="K35" s="109" t="s">
        <v>31</v>
      </c>
      <c r="L35" s="196"/>
      <c r="M35" s="196"/>
      <c r="N35" s="196"/>
      <c r="O35" s="196"/>
      <c r="P35" s="196"/>
      <c r="Q35" s="196"/>
      <c r="R35" s="196">
        <f>I35/I82-1</f>
        <v>-0.21069433359936152</v>
      </c>
    </row>
    <row r="36" spans="2:18" ht="12.75">
      <c r="B36" s="109"/>
      <c r="C36" s="41"/>
      <c r="D36" s="41"/>
      <c r="E36" s="41"/>
      <c r="F36" s="41"/>
      <c r="G36" s="41"/>
      <c r="H36" s="41"/>
      <c r="I36" s="48"/>
      <c r="K36" s="109"/>
      <c r="L36" s="196"/>
      <c r="M36" s="196"/>
      <c r="N36" s="196"/>
      <c r="O36" s="196"/>
      <c r="P36" s="196"/>
      <c r="Q36" s="196"/>
      <c r="R36" s="196"/>
    </row>
    <row r="37" spans="2:18" ht="13.5" thickBot="1">
      <c r="B37" s="112" t="s">
        <v>61</v>
      </c>
      <c r="C37" s="52"/>
      <c r="D37" s="52"/>
      <c r="E37" s="52"/>
      <c r="F37" s="52"/>
      <c r="G37" s="52"/>
      <c r="H37" s="52"/>
      <c r="I37" s="52">
        <v>46788</v>
      </c>
      <c r="K37" s="112" t="s">
        <v>61</v>
      </c>
      <c r="L37" s="199"/>
      <c r="M37" s="199"/>
      <c r="N37" s="199"/>
      <c r="O37" s="199"/>
      <c r="P37" s="199"/>
      <c r="Q37" s="199"/>
      <c r="R37" s="199">
        <f>I37/I84-1</f>
        <v>-0.038055881083081444</v>
      </c>
    </row>
    <row r="38" spans="2:18" ht="13.5" thickTop="1">
      <c r="B38" s="109"/>
      <c r="C38" s="41"/>
      <c r="D38" s="41"/>
      <c r="E38" s="41"/>
      <c r="F38" s="41"/>
      <c r="G38" s="41"/>
      <c r="H38" s="41"/>
      <c r="I38" s="48"/>
      <c r="K38" s="109"/>
      <c r="L38" s="196"/>
      <c r="M38" s="196"/>
      <c r="N38" s="196"/>
      <c r="O38" s="196"/>
      <c r="P38" s="196"/>
      <c r="Q38" s="196"/>
      <c r="R38" s="196"/>
    </row>
    <row r="39" spans="2:18" ht="12.75">
      <c r="B39" s="109" t="s">
        <v>62</v>
      </c>
      <c r="C39" s="41"/>
      <c r="D39" s="41"/>
      <c r="E39" s="41"/>
      <c r="F39" s="41"/>
      <c r="G39" s="41"/>
      <c r="H39" s="41"/>
      <c r="I39" s="48">
        <v>29496</v>
      </c>
      <c r="K39" s="109" t="s">
        <v>62</v>
      </c>
      <c r="L39" s="196"/>
      <c r="M39" s="196"/>
      <c r="N39" s="196"/>
      <c r="O39" s="196"/>
      <c r="P39" s="196"/>
      <c r="Q39" s="196"/>
      <c r="R39" s="196">
        <f>I39/I86-1</f>
        <v>0.03818943367005745</v>
      </c>
    </row>
    <row r="40" spans="2:18" ht="12.75">
      <c r="B40" s="109" t="s">
        <v>63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09" t="s">
        <v>63</v>
      </c>
      <c r="L40" s="196">
        <f aca="true" t="shared" si="5" ref="L40:Q40">C40/C87-1</f>
        <v>-0.17699406723796973</v>
      </c>
      <c r="M40" s="196">
        <f t="shared" si="5"/>
        <v>-0.19452054794520546</v>
      </c>
      <c r="N40" s="196">
        <f t="shared" si="5"/>
        <v>0.015861027190332333</v>
      </c>
      <c r="O40" s="196">
        <f t="shared" si="5"/>
        <v>-0.0005151983513652647</v>
      </c>
      <c r="P40" s="196">
        <f t="shared" si="5"/>
        <v>0.4695652173913043</v>
      </c>
      <c r="Q40" s="196">
        <f t="shared" si="5"/>
        <v>-0.19051724137931036</v>
      </c>
      <c r="R40" s="196">
        <f>I40/I87-1</f>
        <v>-0.07731237213308928</v>
      </c>
    </row>
    <row r="41" spans="2:18" ht="12.75">
      <c r="B41" s="109" t="s">
        <v>64</v>
      </c>
      <c r="C41" s="41"/>
      <c r="D41" s="41"/>
      <c r="E41" s="41"/>
      <c r="F41" s="41"/>
      <c r="G41" s="41"/>
      <c r="H41" s="41"/>
      <c r="I41" s="48">
        <v>6731</v>
      </c>
      <c r="K41" s="109" t="s">
        <v>64</v>
      </c>
      <c r="L41" s="196"/>
      <c r="M41" s="196"/>
      <c r="N41" s="196"/>
      <c r="O41" s="196"/>
      <c r="P41" s="196"/>
      <c r="Q41" s="196"/>
      <c r="R41" s="196">
        <f>I41/I88-1</f>
        <v>-0.24843680214381425</v>
      </c>
    </row>
    <row r="42" spans="2:18" ht="12.75">
      <c r="B42" s="109" t="s">
        <v>60</v>
      </c>
      <c r="C42" s="41"/>
      <c r="D42" s="41"/>
      <c r="E42" s="41"/>
      <c r="F42" s="41"/>
      <c r="G42" s="41"/>
      <c r="H42" s="41"/>
      <c r="I42" s="48">
        <v>1992</v>
      </c>
      <c r="K42" s="109" t="s">
        <v>60</v>
      </c>
      <c r="L42" s="196"/>
      <c r="M42" s="196"/>
      <c r="N42" s="196"/>
      <c r="O42" s="196"/>
      <c r="P42" s="196"/>
      <c r="Q42" s="196"/>
      <c r="R42" s="196">
        <f>I42/I89-1</f>
        <v>0.0035264483627204246</v>
      </c>
    </row>
    <row r="43" spans="2:18" ht="12.75">
      <c r="B43" s="109"/>
      <c r="C43" s="41"/>
      <c r="D43" s="41"/>
      <c r="E43" s="41"/>
      <c r="F43" s="41"/>
      <c r="G43" s="41"/>
      <c r="H43" s="41"/>
      <c r="I43" s="48"/>
      <c r="K43" s="109"/>
      <c r="L43" s="196"/>
      <c r="M43" s="196"/>
      <c r="N43" s="196"/>
      <c r="O43" s="196"/>
      <c r="P43" s="196"/>
      <c r="Q43" s="196"/>
      <c r="R43" s="196"/>
    </row>
    <row r="44" spans="2:18" ht="13.5" thickBot="1">
      <c r="B44" s="112" t="s">
        <v>65</v>
      </c>
      <c r="C44" s="52"/>
      <c r="D44" s="52"/>
      <c r="E44" s="52"/>
      <c r="F44" s="52"/>
      <c r="G44" s="52"/>
      <c r="H44" s="52"/>
      <c r="I44" s="52">
        <v>46788</v>
      </c>
      <c r="K44" s="112" t="s">
        <v>65</v>
      </c>
      <c r="L44" s="199"/>
      <c r="M44" s="199"/>
      <c r="N44" s="199"/>
      <c r="O44" s="199"/>
      <c r="P44" s="199"/>
      <c r="Q44" s="199"/>
      <c r="R44" s="199">
        <f>I44/I91-1</f>
        <v>-0.038055881083081444</v>
      </c>
    </row>
    <row r="45" spans="2:18" ht="13.5" thickTop="1">
      <c r="B45" s="109"/>
      <c r="C45" s="41"/>
      <c r="D45" s="41"/>
      <c r="E45" s="41"/>
      <c r="F45" s="41"/>
      <c r="G45" s="41"/>
      <c r="H45" s="41"/>
      <c r="I45" s="41"/>
      <c r="K45" s="109"/>
      <c r="L45" s="196"/>
      <c r="M45" s="196"/>
      <c r="N45" s="196"/>
      <c r="O45" s="196"/>
      <c r="P45" s="196"/>
      <c r="Q45" s="196"/>
      <c r="R45" s="196"/>
    </row>
    <row r="46" spans="2:18" ht="12.75">
      <c r="B46" s="119" t="s">
        <v>38</v>
      </c>
      <c r="C46" s="41"/>
      <c r="D46" s="41"/>
      <c r="E46" s="41"/>
      <c r="F46" s="41"/>
      <c r="G46" s="41"/>
      <c r="H46" s="41"/>
      <c r="I46" s="41"/>
      <c r="K46" s="119" t="s">
        <v>38</v>
      </c>
      <c r="L46" s="196"/>
      <c r="M46" s="196"/>
      <c r="N46" s="196"/>
      <c r="O46" s="196"/>
      <c r="P46" s="196"/>
      <c r="Q46" s="196"/>
      <c r="R46" s="196"/>
    </row>
    <row r="47" spans="2:18" ht="26.25" thickBot="1">
      <c r="B47" s="120" t="s">
        <v>127</v>
      </c>
      <c r="C47" s="117">
        <v>-242</v>
      </c>
      <c r="D47" s="117">
        <v>-66</v>
      </c>
      <c r="E47" s="117">
        <v>-368</v>
      </c>
      <c r="F47" s="117">
        <v>-39</v>
      </c>
      <c r="G47" s="117">
        <v>-2</v>
      </c>
      <c r="H47" s="117">
        <v>7</v>
      </c>
      <c r="I47" s="52">
        <v>-710</v>
      </c>
      <c r="K47" s="120" t="s">
        <v>127</v>
      </c>
      <c r="L47" s="201">
        <f aca="true" t="shared" si="6" ref="L47:P48">C47/C94-1</f>
        <v>-0.3025936599423631</v>
      </c>
      <c r="M47" s="201">
        <f t="shared" si="6"/>
        <v>0.01538461538461533</v>
      </c>
      <c r="N47" s="201">
        <f t="shared" si="6"/>
        <v>0.05142857142857138</v>
      </c>
      <c r="O47" s="201">
        <f t="shared" si="6"/>
        <v>0.11428571428571432</v>
      </c>
      <c r="P47" s="201">
        <f t="shared" si="6"/>
        <v>-0.6</v>
      </c>
      <c r="Q47" s="201"/>
      <c r="R47" s="199">
        <f>I47/I94-1</f>
        <v>-0.0670170827858082</v>
      </c>
    </row>
    <row r="48" spans="2:18" ht="13.5" thickTop="1">
      <c r="B48" s="109" t="s">
        <v>66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09" t="s">
        <v>66</v>
      </c>
      <c r="L48" s="196">
        <f t="shared" si="6"/>
        <v>0.46460176991150437</v>
      </c>
      <c r="M48" s="196">
        <f t="shared" si="6"/>
        <v>-0.10602409638554222</v>
      </c>
      <c r="N48" s="196">
        <f t="shared" si="6"/>
        <v>0.2268041237113403</v>
      </c>
      <c r="O48" s="196">
        <f t="shared" si="6"/>
        <v>-0.05555555555555558</v>
      </c>
      <c r="P48" s="196">
        <f t="shared" si="6"/>
        <v>1</v>
      </c>
      <c r="Q48" s="196"/>
      <c r="R48" s="198">
        <f>I48/I95-1</f>
        <v>0.12960436562073663</v>
      </c>
    </row>
    <row r="49" spans="2:18" ht="13.5" thickBot="1">
      <c r="B49" s="121" t="s">
        <v>39</v>
      </c>
      <c r="C49" s="122"/>
      <c r="D49" s="122"/>
      <c r="E49" s="122"/>
      <c r="F49" s="122"/>
      <c r="G49" s="122"/>
      <c r="H49" s="122"/>
      <c r="I49" s="122">
        <v>-45</v>
      </c>
      <c r="K49" s="121" t="s">
        <v>39</v>
      </c>
      <c r="L49" s="202"/>
      <c r="M49" s="202"/>
      <c r="N49" s="202"/>
      <c r="O49" s="202"/>
      <c r="P49" s="202"/>
      <c r="Q49" s="202"/>
      <c r="R49" s="202">
        <f>I49/I96-1</f>
        <v>0.09756097560975618</v>
      </c>
    </row>
    <row r="50" spans="2:18" ht="13.5" thickTop="1">
      <c r="B50" s="104"/>
      <c r="C50" s="41"/>
      <c r="D50" s="41"/>
      <c r="E50" s="41"/>
      <c r="F50" s="41"/>
      <c r="G50" s="41"/>
      <c r="H50" s="41"/>
      <c r="I50" s="41"/>
      <c r="K50" s="104"/>
      <c r="L50" s="41"/>
      <c r="M50" s="41"/>
      <c r="N50" s="41"/>
      <c r="O50" s="41"/>
      <c r="P50" s="41"/>
      <c r="Q50" s="41"/>
      <c r="R50" s="41"/>
    </row>
    <row r="51" spans="2:18" ht="25.5">
      <c r="B51" s="97" t="s">
        <v>237</v>
      </c>
      <c r="C51" s="98" t="s">
        <v>112</v>
      </c>
      <c r="D51" s="98" t="s">
        <v>111</v>
      </c>
      <c r="E51" s="98" t="s">
        <v>100</v>
      </c>
      <c r="F51" s="98" t="s">
        <v>128</v>
      </c>
      <c r="G51" s="98" t="s">
        <v>72</v>
      </c>
      <c r="H51" s="98" t="s">
        <v>101</v>
      </c>
      <c r="I51" s="98" t="s">
        <v>110</v>
      </c>
      <c r="K51" s="99" t="s">
        <v>238</v>
      </c>
      <c r="L51" s="100" t="s">
        <v>112</v>
      </c>
      <c r="M51" s="100" t="s">
        <v>48</v>
      </c>
      <c r="N51" s="100" t="s">
        <v>100</v>
      </c>
      <c r="O51" s="100" t="s">
        <v>128</v>
      </c>
      <c r="P51" s="100" t="s">
        <v>72</v>
      </c>
      <c r="Q51" s="100" t="s">
        <v>101</v>
      </c>
      <c r="R51" s="100" t="s">
        <v>110</v>
      </c>
    </row>
    <row r="52" spans="2:18" ht="12.75">
      <c r="B52" s="101" t="s">
        <v>114</v>
      </c>
      <c r="C52" s="102"/>
      <c r="D52" s="102"/>
      <c r="E52" s="102"/>
      <c r="F52" s="102"/>
      <c r="G52" s="102"/>
      <c r="H52" s="102"/>
      <c r="I52" s="103"/>
      <c r="K52" s="101" t="s">
        <v>114</v>
      </c>
      <c r="L52" s="371" t="s">
        <v>170</v>
      </c>
      <c r="M52" s="371"/>
      <c r="N52" s="371"/>
      <c r="O52" s="371"/>
      <c r="P52" s="371"/>
      <c r="Q52" s="371"/>
      <c r="R52" s="371"/>
    </row>
    <row r="53" spans="2:18" ht="12.75">
      <c r="B53" s="104"/>
      <c r="C53" s="41"/>
      <c r="D53" s="41"/>
      <c r="E53" s="41"/>
      <c r="F53" s="41"/>
      <c r="G53" s="41"/>
      <c r="H53" s="41"/>
      <c r="I53" s="41"/>
      <c r="K53" s="104"/>
      <c r="L53" s="41"/>
      <c r="M53" s="41"/>
      <c r="N53" s="41"/>
      <c r="O53" s="41"/>
      <c r="P53" s="41"/>
      <c r="Q53" s="41"/>
      <c r="R53" s="41"/>
    </row>
    <row r="54" spans="2:18" ht="12.75">
      <c r="B54" s="104" t="s">
        <v>80</v>
      </c>
      <c r="C54" s="41">
        <f>1054-20</f>
        <v>1034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f>10255-20</f>
        <v>10235</v>
      </c>
      <c r="K54" s="104" t="s">
        <v>80</v>
      </c>
      <c r="L54" s="43">
        <f aca="true" t="shared" si="7" ref="L54:R56">C7-C54</f>
        <v>110</v>
      </c>
      <c r="M54" s="43">
        <f t="shared" si="7"/>
        <v>-627</v>
      </c>
      <c r="N54" s="43">
        <f t="shared" si="7"/>
        <v>9</v>
      </c>
      <c r="O54" s="43">
        <f t="shared" si="7"/>
        <v>-204</v>
      </c>
      <c r="P54" s="43">
        <f t="shared" si="7"/>
        <v>14</v>
      </c>
      <c r="Q54" s="43">
        <f t="shared" si="7"/>
        <v>0</v>
      </c>
      <c r="R54" s="43">
        <f t="shared" si="7"/>
        <v>-698</v>
      </c>
    </row>
    <row r="55" spans="2:18" ht="12.75">
      <c r="B55" s="104" t="s">
        <v>81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4" t="s">
        <v>81</v>
      </c>
      <c r="L55" s="43">
        <f t="shared" si="7"/>
        <v>143</v>
      </c>
      <c r="M55" s="43">
        <f t="shared" si="7"/>
        <v>-3</v>
      </c>
      <c r="N55" s="43">
        <f t="shared" si="7"/>
        <v>-165</v>
      </c>
      <c r="O55" s="43">
        <f t="shared" si="7"/>
        <v>96</v>
      </c>
      <c r="P55" s="43">
        <f t="shared" si="7"/>
        <v>1</v>
      </c>
      <c r="Q55" s="43">
        <f t="shared" si="7"/>
        <v>-72</v>
      </c>
      <c r="R55" s="43">
        <f t="shared" si="7"/>
        <v>0</v>
      </c>
    </row>
    <row r="56" spans="2:18" ht="12.75">
      <c r="B56" s="106" t="s">
        <v>82</v>
      </c>
      <c r="C56" s="107">
        <f>1384-20</f>
        <v>1364</v>
      </c>
      <c r="D56" s="107">
        <v>8579</v>
      </c>
      <c r="E56" s="107">
        <v>1420</v>
      </c>
      <c r="F56" s="107">
        <v>759</v>
      </c>
      <c r="G56" s="107">
        <v>71</v>
      </c>
      <c r="H56" s="107">
        <v>-1958</v>
      </c>
      <c r="I56" s="37">
        <f>10255-20</f>
        <v>10235</v>
      </c>
      <c r="K56" s="106" t="s">
        <v>82</v>
      </c>
      <c r="L56" s="114">
        <f t="shared" si="7"/>
        <v>253</v>
      </c>
      <c r="M56" s="114">
        <f t="shared" si="7"/>
        <v>-630</v>
      </c>
      <c r="N56" s="114">
        <f t="shared" si="7"/>
        <v>-156</v>
      </c>
      <c r="O56" s="114">
        <f t="shared" si="7"/>
        <v>-108</v>
      </c>
      <c r="P56" s="114">
        <f t="shared" si="7"/>
        <v>15</v>
      </c>
      <c r="Q56" s="114">
        <f t="shared" si="7"/>
        <v>-72</v>
      </c>
      <c r="R56" s="114">
        <f t="shared" si="7"/>
        <v>-698</v>
      </c>
    </row>
    <row r="57" spans="2:18" ht="12.75">
      <c r="B57" s="104"/>
      <c r="C57" s="41"/>
      <c r="D57" s="41"/>
      <c r="E57" s="41"/>
      <c r="F57" s="41"/>
      <c r="G57" s="41"/>
      <c r="H57" s="41"/>
      <c r="I57" s="48"/>
      <c r="K57" s="104"/>
      <c r="L57" s="43"/>
      <c r="M57" s="43"/>
      <c r="N57" s="43"/>
      <c r="O57" s="43"/>
      <c r="P57" s="43"/>
      <c r="Q57" s="43"/>
      <c r="R57" s="43"/>
    </row>
    <row r="58" spans="2:18" ht="12.75">
      <c r="B58" s="109" t="s">
        <v>105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09" t="s">
        <v>105</v>
      </c>
      <c r="L58" s="43">
        <f aca="true" t="shared" si="8" ref="L58:R65">C11-C58</f>
        <v>-92</v>
      </c>
      <c r="M58" s="43">
        <f t="shared" si="8"/>
        <v>5</v>
      </c>
      <c r="N58" s="43">
        <f t="shared" si="8"/>
        <v>-5</v>
      </c>
      <c r="O58" s="43">
        <f t="shared" si="8"/>
        <v>18</v>
      </c>
      <c r="P58" s="43">
        <f t="shared" si="8"/>
        <v>0</v>
      </c>
      <c r="Q58" s="43">
        <f t="shared" si="8"/>
        <v>0</v>
      </c>
      <c r="R58" s="43">
        <f t="shared" si="8"/>
        <v>-74</v>
      </c>
    </row>
    <row r="59" spans="2:18" ht="12.75">
      <c r="B59" s="109" t="s">
        <v>51</v>
      </c>
      <c r="C59" s="41">
        <f>-472+20</f>
        <v>-452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f>-8279+20</f>
        <v>-8259</v>
      </c>
      <c r="K59" s="109" t="s">
        <v>51</v>
      </c>
      <c r="L59" s="43">
        <f t="shared" si="8"/>
        <v>-39</v>
      </c>
      <c r="M59" s="43">
        <f t="shared" si="8"/>
        <v>857</v>
      </c>
      <c r="N59" s="43">
        <f t="shared" si="8"/>
        <v>-34</v>
      </c>
      <c r="O59" s="43">
        <f t="shared" si="8"/>
        <v>67</v>
      </c>
      <c r="P59" s="43">
        <f t="shared" si="8"/>
        <v>-13</v>
      </c>
      <c r="Q59" s="43">
        <f t="shared" si="8"/>
        <v>65</v>
      </c>
      <c r="R59" s="43">
        <f t="shared" si="8"/>
        <v>903</v>
      </c>
    </row>
    <row r="60" spans="2:18" ht="12.75">
      <c r="B60" s="184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84" t="s">
        <v>15</v>
      </c>
      <c r="L60" s="43">
        <f t="shared" si="8"/>
        <v>12</v>
      </c>
      <c r="M60" s="43">
        <f t="shared" si="8"/>
        <v>888</v>
      </c>
      <c r="N60" s="43">
        <f t="shared" si="8"/>
        <v>-134</v>
      </c>
      <c r="O60" s="43">
        <f t="shared" si="8"/>
        <v>62</v>
      </c>
      <c r="P60" s="43">
        <f t="shared" si="8"/>
        <v>0</v>
      </c>
      <c r="Q60" s="43">
        <f t="shared" si="8"/>
        <v>221</v>
      </c>
      <c r="R60" s="43">
        <f t="shared" si="8"/>
        <v>1049</v>
      </c>
    </row>
    <row r="61" spans="2:18" ht="12.75">
      <c r="B61" s="185" t="s">
        <v>73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85" t="s">
        <v>73</v>
      </c>
      <c r="L61" s="43">
        <f t="shared" si="8"/>
        <v>-10</v>
      </c>
      <c r="M61" s="43">
        <f t="shared" si="8"/>
        <v>-14</v>
      </c>
      <c r="N61" s="43">
        <f t="shared" si="8"/>
        <v>10</v>
      </c>
      <c r="O61" s="43">
        <f t="shared" si="8"/>
        <v>-1</v>
      </c>
      <c r="P61" s="43">
        <f t="shared" si="8"/>
        <v>0</v>
      </c>
      <c r="Q61" s="43">
        <f t="shared" si="8"/>
        <v>0</v>
      </c>
      <c r="R61" s="43">
        <f t="shared" si="8"/>
        <v>-15</v>
      </c>
    </row>
    <row r="62" spans="2:18" ht="12.75">
      <c r="B62" s="184" t="s">
        <v>106</v>
      </c>
      <c r="C62" s="41">
        <f>-209+20</f>
        <v>-189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f>-646+20</f>
        <v>-626</v>
      </c>
      <c r="K62" s="184" t="s">
        <v>106</v>
      </c>
      <c r="L62" s="43">
        <f t="shared" si="8"/>
        <v>-18</v>
      </c>
      <c r="M62" s="43">
        <f t="shared" si="8"/>
        <v>150</v>
      </c>
      <c r="N62" s="43">
        <f t="shared" si="8"/>
        <v>68</v>
      </c>
      <c r="O62" s="43">
        <f t="shared" si="8"/>
        <v>7</v>
      </c>
      <c r="P62" s="43">
        <f t="shared" si="8"/>
        <v>-6</v>
      </c>
      <c r="Q62" s="43">
        <f t="shared" si="8"/>
        <v>-160</v>
      </c>
      <c r="R62" s="43">
        <f t="shared" si="8"/>
        <v>41</v>
      </c>
    </row>
    <row r="63" spans="2:18" ht="12.75">
      <c r="B63" s="184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84" t="s">
        <v>14</v>
      </c>
      <c r="L63" s="43">
        <f t="shared" si="8"/>
        <v>-5</v>
      </c>
      <c r="M63" s="43">
        <f t="shared" si="8"/>
        <v>-4</v>
      </c>
      <c r="N63" s="43">
        <f t="shared" si="8"/>
        <v>0</v>
      </c>
      <c r="O63" s="43">
        <f t="shared" si="8"/>
        <v>0</v>
      </c>
      <c r="P63" s="43">
        <f t="shared" si="8"/>
        <v>0</v>
      </c>
      <c r="Q63" s="43">
        <f t="shared" si="8"/>
        <v>2</v>
      </c>
      <c r="R63" s="43">
        <f t="shared" si="8"/>
        <v>-7</v>
      </c>
    </row>
    <row r="64" spans="2:18" ht="12.75">
      <c r="B64" s="184" t="s">
        <v>224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84" t="s">
        <v>224</v>
      </c>
      <c r="L64" s="43">
        <f t="shared" si="8"/>
        <v>-18</v>
      </c>
      <c r="M64" s="43">
        <f t="shared" si="8"/>
        <v>-163</v>
      </c>
      <c r="N64" s="43">
        <f t="shared" si="8"/>
        <v>22</v>
      </c>
      <c r="O64" s="43">
        <f t="shared" si="8"/>
        <v>-1</v>
      </c>
      <c r="P64" s="43">
        <f t="shared" si="8"/>
        <v>-7</v>
      </c>
      <c r="Q64" s="43">
        <f t="shared" si="8"/>
        <v>2</v>
      </c>
      <c r="R64" s="43">
        <f t="shared" si="8"/>
        <v>-165</v>
      </c>
    </row>
    <row r="65" spans="2:18" ht="12.75">
      <c r="B65" s="110" t="s">
        <v>22</v>
      </c>
      <c r="C65" s="107">
        <f>-661+20</f>
        <v>-641</v>
      </c>
      <c r="D65" s="107">
        <v>-8622</v>
      </c>
      <c r="E65" s="107">
        <v>-816</v>
      </c>
      <c r="F65" s="107">
        <v>-602</v>
      </c>
      <c r="G65" s="107">
        <v>-89</v>
      </c>
      <c r="H65" s="107">
        <v>1962</v>
      </c>
      <c r="I65" s="37">
        <f>-8828+20</f>
        <v>-8808</v>
      </c>
      <c r="K65" s="110" t="s">
        <v>22</v>
      </c>
      <c r="L65" s="114">
        <f t="shared" si="8"/>
        <v>-131</v>
      </c>
      <c r="M65" s="114">
        <f t="shared" si="8"/>
        <v>862</v>
      </c>
      <c r="N65" s="114">
        <f t="shared" si="8"/>
        <v>-39</v>
      </c>
      <c r="O65" s="114">
        <f t="shared" si="8"/>
        <v>85</v>
      </c>
      <c r="P65" s="114">
        <f t="shared" si="8"/>
        <v>-13</v>
      </c>
      <c r="Q65" s="114">
        <f t="shared" si="8"/>
        <v>65</v>
      </c>
      <c r="R65" s="114">
        <f t="shared" si="8"/>
        <v>829</v>
      </c>
    </row>
    <row r="66" spans="2:18" ht="12.75">
      <c r="B66" s="109"/>
      <c r="C66" s="41"/>
      <c r="D66" s="41"/>
      <c r="E66" s="41"/>
      <c r="F66" s="41"/>
      <c r="G66" s="41"/>
      <c r="H66" s="41"/>
      <c r="I66" s="48"/>
      <c r="K66" s="109"/>
      <c r="L66" s="43"/>
      <c r="M66" s="43"/>
      <c r="N66" s="43"/>
      <c r="O66" s="43"/>
      <c r="P66" s="43"/>
      <c r="Q66" s="43"/>
      <c r="R66" s="50"/>
    </row>
    <row r="67" spans="2:18" ht="13.5" thickBot="1">
      <c r="B67" s="112" t="s">
        <v>120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2" t="s">
        <v>120</v>
      </c>
      <c r="L67" s="54">
        <f aca="true" t="shared" si="9" ref="L67:R67">C20-C67</f>
        <v>122</v>
      </c>
      <c r="M67" s="54">
        <f t="shared" si="9"/>
        <v>232</v>
      </c>
      <c r="N67" s="54">
        <f t="shared" si="9"/>
        <v>-195</v>
      </c>
      <c r="O67" s="54">
        <f t="shared" si="9"/>
        <v>-23</v>
      </c>
      <c r="P67" s="54">
        <f t="shared" si="9"/>
        <v>2</v>
      </c>
      <c r="Q67" s="54">
        <f t="shared" si="9"/>
        <v>-7</v>
      </c>
      <c r="R67" s="54">
        <f t="shared" si="9"/>
        <v>131</v>
      </c>
    </row>
    <row r="68" spans="2:18" ht="13.5" thickTop="1">
      <c r="B68" s="109"/>
      <c r="C68" s="41"/>
      <c r="D68" s="41"/>
      <c r="E68" s="41"/>
      <c r="F68" s="41"/>
      <c r="G68" s="41"/>
      <c r="H68" s="41"/>
      <c r="I68" s="48"/>
      <c r="K68" s="109"/>
      <c r="L68" s="43"/>
      <c r="M68" s="43"/>
      <c r="N68" s="43"/>
      <c r="O68" s="43"/>
      <c r="P68" s="43"/>
      <c r="Q68" s="43"/>
      <c r="R68" s="43"/>
    </row>
    <row r="69" spans="2:18" ht="12.75">
      <c r="B69" s="109" t="s">
        <v>23</v>
      </c>
      <c r="C69" s="41"/>
      <c r="D69" s="41"/>
      <c r="E69" s="41"/>
      <c r="F69" s="41"/>
      <c r="G69" s="41"/>
      <c r="H69" s="41"/>
      <c r="I69" s="48">
        <v>-147</v>
      </c>
      <c r="K69" s="109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09" t="s">
        <v>83</v>
      </c>
      <c r="C70" s="41"/>
      <c r="D70" s="41">
        <v>0</v>
      </c>
      <c r="E70" s="41"/>
      <c r="F70" s="41"/>
      <c r="G70" s="41"/>
      <c r="H70" s="41"/>
      <c r="I70" s="48">
        <v>0</v>
      </c>
      <c r="K70" s="109" t="s">
        <v>83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09"/>
      <c r="C71" s="41"/>
      <c r="D71" s="41"/>
      <c r="E71" s="41"/>
      <c r="F71" s="41"/>
      <c r="G71" s="41"/>
      <c r="H71" s="41"/>
      <c r="I71" s="48"/>
      <c r="K71" s="109"/>
      <c r="L71" s="43"/>
      <c r="M71" s="43"/>
      <c r="N71" s="43"/>
      <c r="O71" s="43"/>
      <c r="P71" s="43"/>
      <c r="Q71" s="43"/>
      <c r="R71" s="43"/>
    </row>
    <row r="72" spans="2:18" ht="12.75">
      <c r="B72" s="115" t="s">
        <v>121</v>
      </c>
      <c r="C72" s="107"/>
      <c r="D72" s="107"/>
      <c r="E72" s="107"/>
      <c r="F72" s="107"/>
      <c r="G72" s="107"/>
      <c r="H72" s="107"/>
      <c r="I72" s="37">
        <v>1280</v>
      </c>
      <c r="K72" s="115" t="s">
        <v>121</v>
      </c>
      <c r="L72" s="114"/>
      <c r="M72" s="114"/>
      <c r="N72" s="114"/>
      <c r="O72" s="114"/>
      <c r="P72" s="114"/>
      <c r="Q72" s="114"/>
      <c r="R72" s="39">
        <f>I25-I72</f>
        <v>240</v>
      </c>
    </row>
    <row r="73" spans="2:18" ht="12.75">
      <c r="B73" s="109"/>
      <c r="C73" s="41"/>
      <c r="D73" s="41"/>
      <c r="E73" s="41"/>
      <c r="F73" s="41"/>
      <c r="G73" s="41"/>
      <c r="H73" s="41"/>
      <c r="I73" s="48"/>
      <c r="K73" s="109"/>
      <c r="L73" s="43"/>
      <c r="M73" s="43"/>
      <c r="N73" s="43"/>
      <c r="O73" s="43"/>
      <c r="P73" s="43"/>
      <c r="Q73" s="43"/>
      <c r="R73" s="43"/>
    </row>
    <row r="74" spans="2:18" ht="12.75">
      <c r="B74" s="109" t="s">
        <v>26</v>
      </c>
      <c r="C74" s="41"/>
      <c r="D74" s="41"/>
      <c r="E74" s="41"/>
      <c r="F74" s="41"/>
      <c r="G74" s="41"/>
      <c r="H74" s="41"/>
      <c r="I74" s="48">
        <v>-206</v>
      </c>
      <c r="K74" s="109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09"/>
      <c r="C75" s="41"/>
      <c r="D75" s="41"/>
      <c r="E75" s="41"/>
      <c r="F75" s="41"/>
      <c r="G75" s="41"/>
      <c r="H75" s="41"/>
      <c r="I75" s="48"/>
      <c r="K75" s="109"/>
      <c r="L75" s="43"/>
      <c r="M75" s="43"/>
      <c r="N75" s="43"/>
      <c r="O75" s="43"/>
      <c r="P75" s="43"/>
      <c r="Q75" s="43"/>
      <c r="R75" s="43"/>
    </row>
    <row r="76" spans="2:18" ht="13.5" thickBot="1">
      <c r="B76" s="112" t="s">
        <v>119</v>
      </c>
      <c r="C76" s="117"/>
      <c r="D76" s="117"/>
      <c r="E76" s="117"/>
      <c r="F76" s="117"/>
      <c r="G76" s="117"/>
      <c r="H76" s="117"/>
      <c r="I76" s="52">
        <v>1074</v>
      </c>
      <c r="K76" s="112" t="s">
        <v>119</v>
      </c>
      <c r="L76" s="124"/>
      <c r="M76" s="124"/>
      <c r="N76" s="124"/>
      <c r="O76" s="124"/>
      <c r="P76" s="124"/>
      <c r="Q76" s="124"/>
      <c r="R76" s="54">
        <f>I29-I76</f>
        <v>106</v>
      </c>
    </row>
    <row r="77" spans="2:18" ht="13.5" thickTop="1">
      <c r="B77" s="109"/>
      <c r="C77" s="41"/>
      <c r="D77" s="41"/>
      <c r="E77" s="41"/>
      <c r="F77" s="41"/>
      <c r="G77" s="41"/>
      <c r="H77" s="41"/>
      <c r="I77" s="48"/>
      <c r="K77" s="109"/>
      <c r="L77" s="43"/>
      <c r="M77" s="43"/>
      <c r="N77" s="43"/>
      <c r="O77" s="43"/>
      <c r="P77" s="43"/>
      <c r="Q77" s="43"/>
      <c r="R77" s="43"/>
    </row>
    <row r="78" spans="2:18" ht="12.75">
      <c r="B78" s="119" t="s">
        <v>122</v>
      </c>
      <c r="C78" s="41"/>
      <c r="D78" s="41"/>
      <c r="E78" s="41"/>
      <c r="F78" s="41"/>
      <c r="G78" s="41"/>
      <c r="H78" s="41"/>
      <c r="I78" s="48"/>
      <c r="K78" s="119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09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09" t="s">
        <v>25</v>
      </c>
      <c r="L79" s="43">
        <f aca="true" t="shared" si="10" ref="L79:R79">C32-C79</f>
        <v>-1283</v>
      </c>
      <c r="M79" s="43">
        <f t="shared" si="10"/>
        <v>-1641</v>
      </c>
      <c r="N79" s="43">
        <f t="shared" si="10"/>
        <v>179</v>
      </c>
      <c r="O79" s="43">
        <f t="shared" si="10"/>
        <v>-225</v>
      </c>
      <c r="P79" s="43">
        <f t="shared" si="10"/>
        <v>-11</v>
      </c>
      <c r="Q79" s="43">
        <f t="shared" si="10"/>
        <v>1421</v>
      </c>
      <c r="R79" s="43">
        <f t="shared" si="10"/>
        <v>-1560</v>
      </c>
    </row>
    <row r="80" spans="2:18" ht="25.5">
      <c r="B80" s="109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09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09" t="s">
        <v>30</v>
      </c>
      <c r="C81" s="41"/>
      <c r="D81" s="41"/>
      <c r="E81" s="41"/>
      <c r="F81" s="41"/>
      <c r="G81" s="41"/>
      <c r="H81" s="41"/>
      <c r="I81" s="48">
        <v>228</v>
      </c>
      <c r="K81" s="109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09" t="s">
        <v>31</v>
      </c>
      <c r="C82" s="41"/>
      <c r="D82" s="41"/>
      <c r="E82" s="41"/>
      <c r="F82" s="41"/>
      <c r="G82" s="41"/>
      <c r="H82" s="41"/>
      <c r="I82" s="48">
        <v>1253</v>
      </c>
      <c r="K82" s="109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09"/>
      <c r="C83" s="41"/>
      <c r="D83" s="41"/>
      <c r="E83" s="41"/>
      <c r="F83" s="41"/>
      <c r="G83" s="41"/>
      <c r="H83" s="41"/>
      <c r="I83" s="48"/>
      <c r="K83" s="109"/>
      <c r="L83" s="43"/>
      <c r="M83" s="43"/>
      <c r="N83" s="43"/>
      <c r="O83" s="43"/>
      <c r="P83" s="43"/>
      <c r="Q83" s="43"/>
      <c r="R83" s="43"/>
    </row>
    <row r="84" spans="2:18" ht="13.5" thickBot="1">
      <c r="B84" s="112" t="s">
        <v>61</v>
      </c>
      <c r="C84" s="52"/>
      <c r="D84" s="52"/>
      <c r="E84" s="52"/>
      <c r="F84" s="52"/>
      <c r="G84" s="52"/>
      <c r="H84" s="52"/>
      <c r="I84" s="52">
        <v>48639</v>
      </c>
      <c r="K84" s="112" t="s">
        <v>61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09"/>
      <c r="C85" s="41"/>
      <c r="D85" s="41"/>
      <c r="E85" s="41"/>
      <c r="F85" s="41"/>
      <c r="G85" s="41"/>
      <c r="H85" s="41"/>
      <c r="I85" s="48"/>
      <c r="K85" s="109"/>
      <c r="L85" s="43"/>
      <c r="M85" s="43"/>
      <c r="N85" s="43"/>
      <c r="O85" s="43"/>
      <c r="P85" s="43"/>
      <c r="Q85" s="43"/>
      <c r="R85" s="43"/>
    </row>
    <row r="86" spans="2:18" ht="12.75">
      <c r="B86" s="109" t="s">
        <v>62</v>
      </c>
      <c r="C86" s="41"/>
      <c r="D86" s="41"/>
      <c r="E86" s="41"/>
      <c r="F86" s="41"/>
      <c r="G86" s="41"/>
      <c r="H86" s="41"/>
      <c r="I86" s="48">
        <v>28411</v>
      </c>
      <c r="K86" s="109" t="s">
        <v>62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09" t="s">
        <v>63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09" t="s">
        <v>63</v>
      </c>
      <c r="L87" s="43">
        <f aca="true" t="shared" si="11" ref="L87:Q87">C40-C87</f>
        <v>-1074</v>
      </c>
      <c r="M87" s="43">
        <f t="shared" si="11"/>
        <v>-1065</v>
      </c>
      <c r="N87" s="43">
        <f t="shared" si="11"/>
        <v>42</v>
      </c>
      <c r="O87" s="43">
        <f t="shared" si="11"/>
        <v>-1</v>
      </c>
      <c r="P87" s="43">
        <f t="shared" si="11"/>
        <v>54</v>
      </c>
      <c r="Q87" s="43">
        <f t="shared" si="11"/>
        <v>1326</v>
      </c>
      <c r="R87" s="43">
        <f>I40-I87</f>
        <v>-718</v>
      </c>
    </row>
    <row r="88" spans="2:18" ht="12.75">
      <c r="B88" s="109" t="s">
        <v>64</v>
      </c>
      <c r="C88" s="41"/>
      <c r="D88" s="41"/>
      <c r="E88" s="41"/>
      <c r="F88" s="41"/>
      <c r="G88" s="41"/>
      <c r="H88" s="41"/>
      <c r="I88" s="48">
        <v>8956</v>
      </c>
      <c r="K88" s="109" t="s">
        <v>64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09" t="s">
        <v>60</v>
      </c>
      <c r="C89" s="41"/>
      <c r="D89" s="41"/>
      <c r="E89" s="41"/>
      <c r="F89" s="41"/>
      <c r="G89" s="41"/>
      <c r="H89" s="41"/>
      <c r="I89" s="48">
        <v>1985</v>
      </c>
      <c r="K89" s="109" t="s">
        <v>60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09"/>
      <c r="C90" s="41"/>
      <c r="D90" s="41"/>
      <c r="E90" s="41"/>
      <c r="F90" s="41"/>
      <c r="G90" s="41"/>
      <c r="H90" s="41"/>
      <c r="I90" s="48"/>
      <c r="K90" s="109"/>
      <c r="L90" s="43"/>
      <c r="M90" s="43"/>
      <c r="N90" s="43"/>
      <c r="O90" s="43"/>
      <c r="P90" s="43"/>
      <c r="Q90" s="43"/>
      <c r="R90" s="43"/>
    </row>
    <row r="91" spans="2:18" ht="13.5" thickBot="1">
      <c r="B91" s="112" t="s">
        <v>65</v>
      </c>
      <c r="C91" s="52"/>
      <c r="D91" s="52"/>
      <c r="E91" s="52"/>
      <c r="F91" s="52"/>
      <c r="G91" s="52"/>
      <c r="H91" s="52"/>
      <c r="I91" s="52">
        <v>48639</v>
      </c>
      <c r="K91" s="112" t="s">
        <v>65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09"/>
      <c r="C92" s="41"/>
      <c r="D92" s="41"/>
      <c r="E92" s="41"/>
      <c r="F92" s="41"/>
      <c r="G92" s="41"/>
      <c r="H92" s="41"/>
      <c r="I92" s="48"/>
      <c r="K92" s="109"/>
      <c r="L92" s="43"/>
      <c r="M92" s="43"/>
      <c r="N92" s="43"/>
      <c r="O92" s="43"/>
      <c r="P92" s="43"/>
      <c r="Q92" s="43"/>
      <c r="R92" s="43"/>
    </row>
    <row r="93" spans="2:18" ht="12.75">
      <c r="B93" s="119" t="s">
        <v>38</v>
      </c>
      <c r="C93" s="41"/>
      <c r="D93" s="41"/>
      <c r="E93" s="41"/>
      <c r="F93" s="41"/>
      <c r="G93" s="41"/>
      <c r="H93" s="41"/>
      <c r="I93" s="48"/>
      <c r="K93" s="119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0" t="s">
        <v>127</v>
      </c>
      <c r="C94" s="117">
        <v>-347</v>
      </c>
      <c r="D94" s="117">
        <v>-65</v>
      </c>
      <c r="E94" s="117">
        <v>-350</v>
      </c>
      <c r="F94" s="117">
        <v>-35</v>
      </c>
      <c r="G94" s="117">
        <v>-5</v>
      </c>
      <c r="H94" s="117">
        <v>41</v>
      </c>
      <c r="I94" s="52">
        <v>-761</v>
      </c>
      <c r="K94" s="120" t="s">
        <v>127</v>
      </c>
      <c r="L94" s="124">
        <f aca="true" t="shared" si="12" ref="L94:R95">C47-C94</f>
        <v>105</v>
      </c>
      <c r="M94" s="124">
        <f t="shared" si="12"/>
        <v>-1</v>
      </c>
      <c r="N94" s="124">
        <f t="shared" si="12"/>
        <v>-18</v>
      </c>
      <c r="O94" s="124">
        <f t="shared" si="12"/>
        <v>-4</v>
      </c>
      <c r="P94" s="124">
        <f t="shared" si="12"/>
        <v>3</v>
      </c>
      <c r="Q94" s="124">
        <f t="shared" si="12"/>
        <v>-34</v>
      </c>
      <c r="R94" s="54">
        <f t="shared" si="12"/>
        <v>51</v>
      </c>
    </row>
    <row r="95" spans="2:18" ht="13.5" thickTop="1">
      <c r="B95" s="109" t="s">
        <v>66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09" t="s">
        <v>66</v>
      </c>
      <c r="L95" s="43">
        <f t="shared" si="12"/>
        <v>-525</v>
      </c>
      <c r="M95" s="43">
        <f t="shared" si="12"/>
        <v>176</v>
      </c>
      <c r="N95" s="43">
        <f t="shared" si="12"/>
        <v>-22</v>
      </c>
      <c r="O95" s="43">
        <f t="shared" si="12"/>
        <v>2</v>
      </c>
      <c r="P95" s="43">
        <f t="shared" si="12"/>
        <v>-10</v>
      </c>
      <c r="Q95" s="43">
        <f t="shared" si="12"/>
        <v>-1</v>
      </c>
      <c r="R95" s="50">
        <f t="shared" si="12"/>
        <v>-380</v>
      </c>
    </row>
    <row r="96" spans="2:18" ht="13.5" thickBot="1">
      <c r="B96" s="121" t="s">
        <v>39</v>
      </c>
      <c r="C96" s="122"/>
      <c r="D96" s="122"/>
      <c r="E96" s="122"/>
      <c r="F96" s="122"/>
      <c r="G96" s="122"/>
      <c r="H96" s="122"/>
      <c r="I96" s="153">
        <v>-41</v>
      </c>
      <c r="K96" s="121" t="s">
        <v>39</v>
      </c>
      <c r="L96" s="125"/>
      <c r="M96" s="125"/>
      <c r="N96" s="125"/>
      <c r="O96" s="125"/>
      <c r="P96" s="125"/>
      <c r="Q96" s="125"/>
      <c r="R96" s="125">
        <f>I49-I96</f>
        <v>-4</v>
      </c>
    </row>
    <row r="97" spans="2:9" ht="13.5" thickTop="1">
      <c r="B97" s="195"/>
      <c r="C97" s="195"/>
      <c r="D97" s="195"/>
      <c r="E97" s="195"/>
      <c r="F97" s="195"/>
      <c r="G97" s="195"/>
      <c r="H97" s="195"/>
      <c r="I97" s="195"/>
    </row>
    <row r="98" spans="2:9" ht="12.75">
      <c r="B98" s="195"/>
      <c r="C98" s="195"/>
      <c r="D98" s="195"/>
      <c r="E98" s="195"/>
      <c r="F98" s="195"/>
      <c r="G98" s="195"/>
      <c r="H98" s="195"/>
      <c r="I98" s="195"/>
    </row>
    <row r="99" spans="3:9" ht="12.75">
      <c r="C99" s="203"/>
      <c r="D99" s="203"/>
      <c r="E99" s="203"/>
      <c r="F99" s="203"/>
      <c r="G99" s="203"/>
      <c r="H99" s="203"/>
      <c r="I99" s="203"/>
    </row>
    <row r="100" spans="3:9" ht="12.75">
      <c r="C100" s="203"/>
      <c r="D100" s="203"/>
      <c r="E100" s="203"/>
      <c r="F100" s="203"/>
      <c r="G100" s="203"/>
      <c r="H100" s="203"/>
      <c r="I100" s="203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8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9" width="13.8515625" style="17" customWidth="1"/>
    <col min="10" max="10" width="10.140625" style="0" customWidth="1"/>
    <col min="11" max="15" width="13.8515625" style="17" customWidth="1"/>
    <col min="16" max="16" width="10.140625" style="0" customWidth="1"/>
    <col min="17" max="21" width="13.8515625" style="17" customWidth="1"/>
  </cols>
  <sheetData>
    <row r="1" spans="3:21" ht="12.75">
      <c r="C1" s="20"/>
      <c r="D1" s="20"/>
      <c r="E1" s="20"/>
      <c r="F1" s="20"/>
      <c r="G1" s="20"/>
      <c r="H1" s="20"/>
      <c r="I1" s="20"/>
      <c r="K1" s="20"/>
      <c r="L1" s="20"/>
      <c r="M1" s="20"/>
      <c r="N1" s="20"/>
      <c r="O1" s="20"/>
      <c r="Q1" s="20"/>
      <c r="R1" s="20"/>
      <c r="S1" s="20"/>
      <c r="T1" s="20"/>
      <c r="U1" s="20"/>
    </row>
    <row r="2" spans="2:21" ht="25.5" customHeight="1">
      <c r="B2" s="186" t="s">
        <v>55</v>
      </c>
      <c r="C2" s="374" t="s">
        <v>112</v>
      </c>
      <c r="D2" s="374"/>
      <c r="E2" s="374"/>
      <c r="F2" s="374"/>
      <c r="G2" s="374"/>
      <c r="H2" s="374"/>
      <c r="I2" s="374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2.75" customHeight="1">
      <c r="A3" s="20"/>
      <c r="B3" s="96"/>
      <c r="C3" s="373" t="s">
        <v>170</v>
      </c>
      <c r="D3" s="373"/>
      <c r="E3" s="373"/>
      <c r="F3" s="373"/>
      <c r="G3" s="373"/>
      <c r="H3" s="373"/>
      <c r="I3" s="373"/>
      <c r="J3" s="268"/>
      <c r="K3" s="268"/>
      <c r="L3" s="268"/>
      <c r="M3" s="268"/>
      <c r="N3" s="268"/>
      <c r="O3" s="268"/>
      <c r="P3" s="268"/>
      <c r="Q3" s="262"/>
      <c r="R3" s="262"/>
      <c r="S3" s="262"/>
      <c r="T3" s="262"/>
      <c r="U3" s="262"/>
    </row>
    <row r="4" spans="2:21" ht="12.75">
      <c r="B4" s="183"/>
      <c r="C4" s="98" t="s">
        <v>300</v>
      </c>
      <c r="D4" s="98"/>
      <c r="E4" s="98" t="s">
        <v>288</v>
      </c>
      <c r="F4" s="98" t="s">
        <v>287</v>
      </c>
      <c r="G4" s="98" t="s">
        <v>264</v>
      </c>
      <c r="H4" s="98" t="s">
        <v>246</v>
      </c>
      <c r="I4" s="98" t="s">
        <v>247</v>
      </c>
      <c r="K4" s="98" t="s">
        <v>232</v>
      </c>
      <c r="L4" s="98" t="s">
        <v>233</v>
      </c>
      <c r="M4" s="98" t="s">
        <v>234</v>
      </c>
      <c r="N4" s="98" t="s">
        <v>229</v>
      </c>
      <c r="O4" s="98" t="s">
        <v>223</v>
      </c>
      <c r="Q4" s="98" t="s">
        <v>214</v>
      </c>
      <c r="R4" s="98" t="s">
        <v>211</v>
      </c>
      <c r="S4" s="98" t="s">
        <v>209</v>
      </c>
      <c r="T4" s="98" t="s">
        <v>203</v>
      </c>
      <c r="U4" s="98" t="s">
        <v>204</v>
      </c>
    </row>
    <row r="5" spans="2:21" ht="12.75">
      <c r="B5" s="101" t="s">
        <v>114</v>
      </c>
      <c r="C5" s="119"/>
      <c r="D5" s="119"/>
      <c r="E5" s="369" t="s">
        <v>228</v>
      </c>
      <c r="F5" s="369"/>
      <c r="G5" s="369"/>
      <c r="H5" s="369"/>
      <c r="I5" s="369"/>
      <c r="K5" s="369"/>
      <c r="L5" s="369"/>
      <c r="M5" s="369"/>
      <c r="N5" s="369"/>
      <c r="O5" s="369"/>
      <c r="Q5" s="369"/>
      <c r="R5" s="369"/>
      <c r="S5" s="369"/>
      <c r="T5" s="369"/>
      <c r="U5" s="369"/>
    </row>
    <row r="6" spans="2:21" ht="12.75">
      <c r="B6" s="104"/>
      <c r="C6" s="41"/>
      <c r="D6" s="41"/>
      <c r="E6" s="188"/>
      <c r="F6" s="41"/>
      <c r="G6" s="41"/>
      <c r="H6" s="41"/>
      <c r="I6" s="41"/>
      <c r="K6" s="188"/>
      <c r="L6" s="41"/>
      <c r="M6" s="41"/>
      <c r="N6" s="41"/>
      <c r="O6" s="41"/>
      <c r="Q6" s="188"/>
      <c r="R6" s="41"/>
      <c r="S6" s="41"/>
      <c r="T6" s="41"/>
      <c r="U6" s="41"/>
    </row>
    <row r="7" spans="2:23" ht="12.75">
      <c r="B7" s="104" t="s">
        <v>80</v>
      </c>
      <c r="C7" s="41">
        <f>'Segmenty działalności_1Q'!C7</f>
        <v>677.5</v>
      </c>
      <c r="D7" s="41"/>
      <c r="E7" s="188">
        <v>3147.7</v>
      </c>
      <c r="F7" s="41">
        <v>710.7</v>
      </c>
      <c r="G7" s="41">
        <v>733</v>
      </c>
      <c r="H7" s="41">
        <v>893</v>
      </c>
      <c r="I7" s="41">
        <v>811</v>
      </c>
      <c r="J7" s="187"/>
      <c r="K7" s="188">
        <v>4346</v>
      </c>
      <c r="L7" s="41">
        <v>860</v>
      </c>
      <c r="M7" s="41">
        <v>1002</v>
      </c>
      <c r="N7" s="41">
        <v>1340</v>
      </c>
      <c r="O7" s="41">
        <v>1144</v>
      </c>
      <c r="P7" s="187"/>
      <c r="Q7" s="188">
        <v>4580</v>
      </c>
      <c r="R7" s="41">
        <v>1510</v>
      </c>
      <c r="S7" s="41">
        <v>1098</v>
      </c>
      <c r="T7" s="41">
        <v>938.1</v>
      </c>
      <c r="U7" s="41">
        <v>1033.6</v>
      </c>
      <c r="V7" s="187"/>
      <c r="W7" s="187"/>
    </row>
    <row r="8" spans="2:23" ht="12.75">
      <c r="B8" s="104" t="s">
        <v>81</v>
      </c>
      <c r="C8" s="41">
        <f>'Segmenty działalności_1Q'!C8</f>
        <v>367</v>
      </c>
      <c r="D8" s="41"/>
      <c r="E8" s="188">
        <v>1706.6</v>
      </c>
      <c r="F8" s="41">
        <v>431.8</v>
      </c>
      <c r="G8" s="41">
        <v>446</v>
      </c>
      <c r="H8" s="41">
        <v>423</v>
      </c>
      <c r="I8" s="41">
        <v>406</v>
      </c>
      <c r="J8" s="187"/>
      <c r="K8" s="188">
        <v>1725</v>
      </c>
      <c r="L8" s="41">
        <v>352</v>
      </c>
      <c r="M8" s="41">
        <v>431</v>
      </c>
      <c r="N8" s="41">
        <v>469</v>
      </c>
      <c r="O8" s="41">
        <v>473</v>
      </c>
      <c r="P8" s="187"/>
      <c r="Q8" s="188">
        <v>1605</v>
      </c>
      <c r="R8" s="41">
        <v>418</v>
      </c>
      <c r="S8" s="41">
        <v>446.6</v>
      </c>
      <c r="T8" s="41">
        <v>409.6</v>
      </c>
      <c r="U8" s="41">
        <v>330.8</v>
      </c>
      <c r="V8" s="187"/>
      <c r="W8" s="187"/>
    </row>
    <row r="9" spans="2:23" ht="12.75">
      <c r="B9" s="106" t="s">
        <v>82</v>
      </c>
      <c r="C9" s="107">
        <f>'Segmenty działalności_1Q'!C9</f>
        <v>1044.6</v>
      </c>
      <c r="D9" s="107"/>
      <c r="E9" s="189">
        <v>4855</v>
      </c>
      <c r="F9" s="107">
        <v>1142.6</v>
      </c>
      <c r="G9" s="107">
        <v>1179</v>
      </c>
      <c r="H9" s="107">
        <v>1316</v>
      </c>
      <c r="I9" s="107">
        <v>1217</v>
      </c>
      <c r="J9" s="187"/>
      <c r="K9" s="189">
        <v>6071</v>
      </c>
      <c r="L9" s="107">
        <v>1212</v>
      </c>
      <c r="M9" s="107">
        <v>1433</v>
      </c>
      <c r="N9" s="107">
        <v>1809</v>
      </c>
      <c r="O9" s="107">
        <v>1617</v>
      </c>
      <c r="P9" s="187"/>
      <c r="Q9" s="189">
        <v>6185</v>
      </c>
      <c r="R9" s="107">
        <v>1928</v>
      </c>
      <c r="S9" s="107">
        <v>1544.6</v>
      </c>
      <c r="T9" s="107">
        <v>1347.6</v>
      </c>
      <c r="U9" s="107">
        <v>1364.4</v>
      </c>
      <c r="V9" s="187"/>
      <c r="W9" s="187"/>
    </row>
    <row r="10" spans="2:23" ht="12.75">
      <c r="B10" s="104"/>
      <c r="C10" s="41"/>
      <c r="D10" s="41"/>
      <c r="E10" s="188"/>
      <c r="F10" s="41"/>
      <c r="G10" s="41"/>
      <c r="H10" s="41"/>
      <c r="I10" s="41"/>
      <c r="J10" s="187"/>
      <c r="K10" s="188"/>
      <c r="L10" s="41"/>
      <c r="M10" s="41"/>
      <c r="N10" s="41"/>
      <c r="O10" s="41"/>
      <c r="P10" s="187"/>
      <c r="Q10" s="188"/>
      <c r="R10" s="41"/>
      <c r="S10" s="41"/>
      <c r="T10" s="41"/>
      <c r="U10" s="41"/>
      <c r="V10" s="187"/>
      <c r="W10" s="187"/>
    </row>
    <row r="11" spans="2:23" ht="12.75">
      <c r="B11" s="109" t="s">
        <v>105</v>
      </c>
      <c r="C11" s="41">
        <f>'Segmenty działalności_1Q'!C11</f>
        <v>-286</v>
      </c>
      <c r="D11" s="41"/>
      <c r="E11" s="188">
        <v>-1330.5</v>
      </c>
      <c r="F11" s="41">
        <v>-293.7</v>
      </c>
      <c r="G11" s="41">
        <v>-342</v>
      </c>
      <c r="H11" s="41">
        <v>-378</v>
      </c>
      <c r="I11" s="41">
        <v>-317</v>
      </c>
      <c r="J11" s="187"/>
      <c r="K11" s="188">
        <v>-1137</v>
      </c>
      <c r="L11" s="41">
        <v>-235</v>
      </c>
      <c r="M11" s="41">
        <v>-277</v>
      </c>
      <c r="N11" s="41">
        <v>-344</v>
      </c>
      <c r="O11" s="41">
        <v>-281</v>
      </c>
      <c r="P11" s="187"/>
      <c r="Q11" s="188">
        <v>-1050</v>
      </c>
      <c r="R11" s="41">
        <v>-330</v>
      </c>
      <c r="S11" s="41">
        <v>-254.6</v>
      </c>
      <c r="T11" s="41">
        <v>-277</v>
      </c>
      <c r="U11" s="41">
        <v>-188.8</v>
      </c>
      <c r="V11" s="187"/>
      <c r="W11" s="187"/>
    </row>
    <row r="12" spans="2:23" ht="12.75">
      <c r="B12" s="109" t="s">
        <v>51</v>
      </c>
      <c r="C12" s="41">
        <f>'Segmenty działalności_1Q'!C12</f>
        <v>-426</v>
      </c>
      <c r="D12" s="41"/>
      <c r="E12" s="188">
        <v>-2429.3</v>
      </c>
      <c r="F12" s="41">
        <v>-1025.9</v>
      </c>
      <c r="G12" s="41">
        <v>-412</v>
      </c>
      <c r="H12" s="41">
        <v>-652</v>
      </c>
      <c r="I12" s="41">
        <v>-339</v>
      </c>
      <c r="J12" s="187"/>
      <c r="K12" s="188">
        <v>-2928</v>
      </c>
      <c r="L12" s="41">
        <v>-1004</v>
      </c>
      <c r="M12" s="41">
        <v>-439</v>
      </c>
      <c r="N12" s="41">
        <v>-994</v>
      </c>
      <c r="O12" s="41">
        <v>-491</v>
      </c>
      <c r="P12" s="187"/>
      <c r="Q12" s="188">
        <v>-2804</v>
      </c>
      <c r="R12" s="41">
        <v>-1471</v>
      </c>
      <c r="S12" s="41">
        <v>-461.2</v>
      </c>
      <c r="T12" s="41">
        <v>-419</v>
      </c>
      <c r="U12" s="41">
        <v>-453</v>
      </c>
      <c r="V12" s="187"/>
      <c r="W12" s="187"/>
    </row>
    <row r="13" spans="2:23" ht="12.75">
      <c r="B13" s="184" t="s">
        <v>15</v>
      </c>
      <c r="C13" s="41">
        <f>'Segmenty działalności_1Q'!C13</f>
        <v>-58</v>
      </c>
      <c r="D13" s="41"/>
      <c r="E13" s="188">
        <v>-292.8</v>
      </c>
      <c r="F13" s="41">
        <v>-81.6</v>
      </c>
      <c r="G13" s="41">
        <v>-65</v>
      </c>
      <c r="H13" s="41">
        <v>-79</v>
      </c>
      <c r="I13" s="41">
        <v>-67</v>
      </c>
      <c r="J13" s="187"/>
      <c r="K13" s="188">
        <v>-369</v>
      </c>
      <c r="L13" s="41">
        <v>-106</v>
      </c>
      <c r="M13" s="41">
        <v>-105</v>
      </c>
      <c r="N13" s="41">
        <v>-76</v>
      </c>
      <c r="O13" s="41">
        <v>-82</v>
      </c>
      <c r="P13" s="187"/>
      <c r="Q13" s="188">
        <v>-394</v>
      </c>
      <c r="R13" s="41">
        <v>-123</v>
      </c>
      <c r="S13" s="41">
        <v>-98.4</v>
      </c>
      <c r="T13" s="41">
        <v>-78.2</v>
      </c>
      <c r="U13" s="41">
        <v>-94</v>
      </c>
      <c r="V13" s="187"/>
      <c r="W13" s="187"/>
    </row>
    <row r="14" spans="2:23" ht="12.75">
      <c r="B14" s="185" t="s">
        <v>73</v>
      </c>
      <c r="C14" s="41">
        <f>'Segmenty działalności_1Q'!C14</f>
        <v>-190.9</v>
      </c>
      <c r="D14" s="41"/>
      <c r="E14" s="188">
        <v>-902.7</v>
      </c>
      <c r="F14" s="41">
        <v>-281.2</v>
      </c>
      <c r="G14" s="41">
        <v>-212</v>
      </c>
      <c r="H14" s="41">
        <v>-205</v>
      </c>
      <c r="I14" s="41">
        <v>-205</v>
      </c>
      <c r="J14" s="187"/>
      <c r="K14" s="188">
        <v>-975</v>
      </c>
      <c r="L14" s="41">
        <v>-275</v>
      </c>
      <c r="M14" s="41">
        <v>-211</v>
      </c>
      <c r="N14" s="41">
        <v>-232</v>
      </c>
      <c r="O14" s="41">
        <v>-257</v>
      </c>
      <c r="P14" s="187"/>
      <c r="Q14" s="188">
        <v>-1128</v>
      </c>
      <c r="R14" s="41">
        <v>-350</v>
      </c>
      <c r="S14" s="41">
        <v>-273.8</v>
      </c>
      <c r="T14" s="41">
        <v>-257.1</v>
      </c>
      <c r="U14" s="41">
        <v>-246.7</v>
      </c>
      <c r="V14" s="187"/>
      <c r="W14" s="187"/>
    </row>
    <row r="15" spans="2:23" ht="12.75">
      <c r="B15" s="184" t="s">
        <v>106</v>
      </c>
      <c r="C15" s="41">
        <f>'Segmenty działalności_1Q'!C15</f>
        <v>-225.6</v>
      </c>
      <c r="D15" s="41"/>
      <c r="E15" s="188">
        <v>-1111.1</v>
      </c>
      <c r="F15" s="41">
        <v>-301.2</v>
      </c>
      <c r="G15" s="41">
        <v>-216</v>
      </c>
      <c r="H15" s="41">
        <v>-412</v>
      </c>
      <c r="I15" s="41">
        <v>-182</v>
      </c>
      <c r="J15" s="187"/>
      <c r="K15" s="188">
        <v>-1139</v>
      </c>
      <c r="L15" s="41">
        <v>-335</v>
      </c>
      <c r="M15" s="41">
        <v>-223</v>
      </c>
      <c r="N15" s="41">
        <v>-374</v>
      </c>
      <c r="O15" s="41">
        <v>-207</v>
      </c>
      <c r="P15" s="187"/>
      <c r="Q15" s="188">
        <v>-942</v>
      </c>
      <c r="R15" s="41">
        <v>-365</v>
      </c>
      <c r="S15" s="41">
        <v>-162.7</v>
      </c>
      <c r="T15" s="41">
        <v>-225</v>
      </c>
      <c r="U15" s="41">
        <v>-189.4</v>
      </c>
      <c r="V15" s="187"/>
      <c r="W15" s="187"/>
    </row>
    <row r="16" spans="2:23" ht="12.75">
      <c r="B16" s="184" t="s">
        <v>14</v>
      </c>
      <c r="C16" s="41">
        <f>'Segmenty działalności_1Q'!C16</f>
        <v>88</v>
      </c>
      <c r="D16" s="41"/>
      <c r="E16" s="188">
        <v>512.6</v>
      </c>
      <c r="F16" s="41">
        <v>106.9</v>
      </c>
      <c r="G16" s="41">
        <v>119</v>
      </c>
      <c r="H16" s="41">
        <v>148</v>
      </c>
      <c r="I16" s="41">
        <v>139</v>
      </c>
      <c r="J16" s="187"/>
      <c r="K16" s="188">
        <v>546</v>
      </c>
      <c r="L16" s="41">
        <v>166</v>
      </c>
      <c r="M16" s="41">
        <v>177</v>
      </c>
      <c r="N16" s="41">
        <v>90</v>
      </c>
      <c r="O16" s="41">
        <v>113</v>
      </c>
      <c r="P16" s="187"/>
      <c r="Q16" s="188">
        <v>584</v>
      </c>
      <c r="R16" s="41">
        <v>185</v>
      </c>
      <c r="S16" s="41">
        <v>145</v>
      </c>
      <c r="T16" s="41">
        <v>136.1</v>
      </c>
      <c r="U16" s="41">
        <v>117.5</v>
      </c>
      <c r="V16" s="187"/>
      <c r="W16" s="187"/>
    </row>
    <row r="17" spans="2:23" ht="12.75">
      <c r="B17" s="184" t="s">
        <v>224</v>
      </c>
      <c r="C17" s="41">
        <f>'Segmenty działalności_1Q'!C17</f>
        <v>-39.8</v>
      </c>
      <c r="D17" s="41"/>
      <c r="E17" s="188">
        <v>-635.2</v>
      </c>
      <c r="F17" s="41">
        <v>-468.7</v>
      </c>
      <c r="G17" s="41">
        <v>-38</v>
      </c>
      <c r="H17" s="41">
        <v>-106</v>
      </c>
      <c r="I17" s="41">
        <v>-24</v>
      </c>
      <c r="J17" s="187"/>
      <c r="K17" s="188">
        <v>-991</v>
      </c>
      <c r="L17" s="41">
        <v>-454</v>
      </c>
      <c r="M17" s="41">
        <v>-77</v>
      </c>
      <c r="N17" s="41">
        <v>-402</v>
      </c>
      <c r="O17" s="41">
        <v>-58</v>
      </c>
      <c r="P17" s="187"/>
      <c r="Q17" s="188">
        <v>-924</v>
      </c>
      <c r="R17" s="41">
        <v>-818</v>
      </c>
      <c r="S17" s="41">
        <v>-71.3</v>
      </c>
      <c r="T17" s="41">
        <v>5.2</v>
      </c>
      <c r="U17" s="41">
        <v>-40.1</v>
      </c>
      <c r="V17" s="187"/>
      <c r="W17" s="187"/>
    </row>
    <row r="18" spans="2:23" ht="12.75">
      <c r="B18" s="110" t="s">
        <v>22</v>
      </c>
      <c r="C18" s="107">
        <f>'Segmenty działalności_1Q'!C18</f>
        <v>-712</v>
      </c>
      <c r="D18" s="107"/>
      <c r="E18" s="189">
        <v>-3759.8</v>
      </c>
      <c r="F18" s="107">
        <v>-1319.7</v>
      </c>
      <c r="G18" s="107">
        <v>-754</v>
      </c>
      <c r="H18" s="107">
        <v>-1030</v>
      </c>
      <c r="I18" s="107">
        <v>-656</v>
      </c>
      <c r="J18" s="187"/>
      <c r="K18" s="189">
        <v>-4065</v>
      </c>
      <c r="L18" s="107">
        <v>-1239</v>
      </c>
      <c r="M18" s="107">
        <v>-716</v>
      </c>
      <c r="N18" s="107">
        <v>-1338</v>
      </c>
      <c r="O18" s="107">
        <v>-772</v>
      </c>
      <c r="P18" s="187"/>
      <c r="Q18" s="189">
        <v>-3854</v>
      </c>
      <c r="R18" s="107">
        <v>-1801</v>
      </c>
      <c r="S18" s="107">
        <v>-715.8</v>
      </c>
      <c r="T18" s="107">
        <v>-695.7</v>
      </c>
      <c r="U18" s="107">
        <v>-641.4</v>
      </c>
      <c r="V18" s="187"/>
      <c r="W18" s="187"/>
    </row>
    <row r="19" spans="2:23" ht="12.75">
      <c r="B19" s="109"/>
      <c r="C19" s="41"/>
      <c r="D19" s="41"/>
      <c r="E19" s="188"/>
      <c r="F19" s="41"/>
      <c r="G19" s="41"/>
      <c r="H19" s="41"/>
      <c r="I19" s="41"/>
      <c r="J19" s="187"/>
      <c r="K19" s="188"/>
      <c r="L19" s="41"/>
      <c r="M19" s="41"/>
      <c r="N19" s="41"/>
      <c r="O19" s="41"/>
      <c r="P19" s="187"/>
      <c r="Q19" s="188"/>
      <c r="R19" s="41"/>
      <c r="S19" s="41"/>
      <c r="T19" s="41"/>
      <c r="U19" s="41"/>
      <c r="V19" s="187"/>
      <c r="W19" s="187"/>
    </row>
    <row r="20" spans="2:23" ht="13.5" thickBot="1">
      <c r="B20" s="112" t="s">
        <v>120</v>
      </c>
      <c r="C20" s="117">
        <f>'Segmenty działalności_1Q'!C20</f>
        <v>333</v>
      </c>
      <c r="D20" s="52"/>
      <c r="E20" s="190">
        <v>1094.5</v>
      </c>
      <c r="F20" s="52">
        <v>-177</v>
      </c>
      <c r="G20" s="52">
        <v>425</v>
      </c>
      <c r="H20" s="52">
        <v>286</v>
      </c>
      <c r="I20" s="52">
        <v>561</v>
      </c>
      <c r="J20" s="187"/>
      <c r="K20" s="190">
        <v>2006</v>
      </c>
      <c r="L20" s="52">
        <v>-27</v>
      </c>
      <c r="M20" s="52">
        <v>717</v>
      </c>
      <c r="N20" s="52">
        <v>471</v>
      </c>
      <c r="O20" s="52">
        <v>845</v>
      </c>
      <c r="P20" s="187"/>
      <c r="Q20" s="190">
        <v>2331</v>
      </c>
      <c r="R20" s="52">
        <v>127</v>
      </c>
      <c r="S20" s="52">
        <v>828.8</v>
      </c>
      <c r="T20" s="52">
        <v>651.9</v>
      </c>
      <c r="U20" s="52">
        <v>722.9</v>
      </c>
      <c r="V20" s="187"/>
      <c r="W20" s="187"/>
    </row>
    <row r="21" spans="2:21" ht="13.5" thickTop="1">
      <c r="B21" s="109"/>
      <c r="C21" s="41"/>
      <c r="D21" s="41"/>
      <c r="E21" s="41"/>
      <c r="F21" s="41"/>
      <c r="G21" s="41"/>
      <c r="H21" s="41"/>
      <c r="I21" s="41"/>
      <c r="J21" s="187"/>
      <c r="K21" s="41"/>
      <c r="L21" s="41"/>
      <c r="M21" s="41"/>
      <c r="N21" s="41"/>
      <c r="O21" s="41"/>
      <c r="Q21" s="41"/>
      <c r="R21" s="41"/>
      <c r="S21" s="41"/>
      <c r="T21" s="41"/>
      <c r="U21" s="41"/>
    </row>
    <row r="22" spans="2:21" ht="12.75">
      <c r="B22" s="109" t="s">
        <v>245</v>
      </c>
      <c r="C22" s="41">
        <f>C20-C11</f>
        <v>619</v>
      </c>
      <c r="D22" s="41"/>
      <c r="E22" s="41">
        <v>2425</v>
      </c>
      <c r="F22" s="41">
        <v>116.69999999999999</v>
      </c>
      <c r="G22" s="41">
        <v>767</v>
      </c>
      <c r="H22" s="41">
        <v>664</v>
      </c>
      <c r="I22" s="41">
        <f>I20-I11</f>
        <v>878</v>
      </c>
      <c r="K22" s="41">
        <f>K20-K11</f>
        <v>3143</v>
      </c>
      <c r="L22" s="41">
        <f>L20-L11</f>
        <v>208</v>
      </c>
      <c r="M22" s="41">
        <f>M20-M11</f>
        <v>994</v>
      </c>
      <c r="N22" s="41">
        <f>N20-N11</f>
        <v>815</v>
      </c>
      <c r="O22" s="41">
        <f>O20-O11</f>
        <v>1126</v>
      </c>
      <c r="Q22" s="41">
        <f>Q20-Q11</f>
        <v>3381</v>
      </c>
      <c r="R22" s="41">
        <f>R20-R11</f>
        <v>457</v>
      </c>
      <c r="S22" s="41">
        <f>S20-S11</f>
        <v>1083.3999999999999</v>
      </c>
      <c r="T22" s="41">
        <f>T20-T11</f>
        <v>928.9</v>
      </c>
      <c r="U22" s="41">
        <f>U20-U11</f>
        <v>911.7</v>
      </c>
    </row>
    <row r="23" spans="2:21" ht="12.75">
      <c r="B23" s="109"/>
      <c r="C23" s="41"/>
      <c r="D23" s="41"/>
      <c r="E23" s="41"/>
      <c r="F23" s="41"/>
      <c r="G23" s="41"/>
      <c r="H23" s="41"/>
      <c r="I23" s="41"/>
      <c r="K23" s="41"/>
      <c r="L23" s="41"/>
      <c r="M23" s="41"/>
      <c r="N23" s="41"/>
      <c r="O23" s="41"/>
      <c r="Q23" s="41"/>
      <c r="R23" s="41"/>
      <c r="S23" s="41"/>
      <c r="T23" s="41"/>
      <c r="U23" s="41"/>
    </row>
    <row r="24" spans="2:21" ht="12.75">
      <c r="B24" s="17" t="s">
        <v>257</v>
      </c>
      <c r="C24" s="337"/>
      <c r="D24" s="337"/>
      <c r="E24" s="295">
        <v>14742.6</v>
      </c>
      <c r="K24" s="188">
        <v>14178</v>
      </c>
      <c r="Q24" s="188">
        <v>14116</v>
      </c>
      <c r="R24" s="21"/>
      <c r="S24" s="21"/>
      <c r="T24" s="21"/>
      <c r="U24" s="21"/>
    </row>
    <row r="25" spans="2:21" ht="12.75">
      <c r="B25" s="17" t="s">
        <v>258</v>
      </c>
      <c r="C25" s="193"/>
      <c r="D25" s="193"/>
      <c r="E25" s="295">
        <v>8934</v>
      </c>
      <c r="F25" s="21"/>
      <c r="G25" s="21"/>
      <c r="H25" s="21"/>
      <c r="I25" s="21"/>
      <c r="K25" s="188">
        <v>9061</v>
      </c>
      <c r="L25" s="21"/>
      <c r="M25" s="21"/>
      <c r="N25" s="21"/>
      <c r="O25" s="21"/>
      <c r="Q25" s="188">
        <v>9372</v>
      </c>
      <c r="R25" s="21"/>
      <c r="S25" s="21"/>
      <c r="T25" s="21"/>
      <c r="U25" s="21"/>
    </row>
    <row r="26" spans="2:21" ht="12.75">
      <c r="B26" s="17" t="s">
        <v>259</v>
      </c>
      <c r="C26" s="193"/>
      <c r="D26" s="193"/>
      <c r="E26" s="295">
        <v>3646</v>
      </c>
      <c r="F26" s="21"/>
      <c r="G26" s="21"/>
      <c r="H26" s="21"/>
      <c r="I26" s="21"/>
      <c r="K26" s="188">
        <v>4041</v>
      </c>
      <c r="L26" s="21"/>
      <c r="M26" s="21"/>
      <c r="N26" s="21"/>
      <c r="O26" s="21"/>
      <c r="Q26" s="188">
        <v>3587</v>
      </c>
      <c r="R26" s="21"/>
      <c r="S26" s="21"/>
      <c r="T26" s="21"/>
      <c r="U26" s="21"/>
    </row>
    <row r="27" spans="3:21" ht="12.75">
      <c r="C27" s="21"/>
      <c r="D27" s="21"/>
      <c r="E27" s="21"/>
      <c r="F27" s="21"/>
      <c r="G27" s="21"/>
      <c r="H27" s="21"/>
      <c r="I27" s="21"/>
      <c r="K27" s="21"/>
      <c r="L27" s="21"/>
      <c r="M27" s="21"/>
      <c r="N27" s="21"/>
      <c r="O27" s="21"/>
      <c r="Q27" s="21"/>
      <c r="R27" s="21"/>
      <c r="S27" s="21"/>
      <c r="T27" s="21"/>
      <c r="U27" s="21"/>
    </row>
    <row r="28" spans="3:21" ht="12.75">
      <c r="C28" s="21"/>
      <c r="D28" s="21"/>
      <c r="E28" s="21"/>
      <c r="F28" s="21"/>
      <c r="G28" s="21"/>
      <c r="H28" s="21"/>
      <c r="I28" s="21"/>
      <c r="K28" s="21"/>
      <c r="L28" s="21"/>
      <c r="M28" s="21"/>
      <c r="N28" s="21"/>
      <c r="O28" s="21"/>
      <c r="Q28" s="21"/>
      <c r="R28" s="21"/>
      <c r="S28" s="21"/>
      <c r="T28" s="21"/>
      <c r="U28" s="21"/>
    </row>
    <row r="29" spans="3:21" ht="12.75">
      <c r="C29" s="21"/>
      <c r="D29" s="21"/>
      <c r="E29" s="21"/>
      <c r="F29" s="21"/>
      <c r="G29" s="21"/>
      <c r="H29" s="21"/>
      <c r="I29" s="21"/>
      <c r="K29" s="21"/>
      <c r="L29" s="21"/>
      <c r="M29" s="21"/>
      <c r="N29" s="21"/>
      <c r="O29" s="21"/>
      <c r="Q29" s="21"/>
      <c r="R29" s="21"/>
      <c r="S29" s="21"/>
      <c r="T29" s="21"/>
      <c r="U29" s="21"/>
    </row>
    <row r="30" spans="3:21" ht="12.75">
      <c r="C30" s="21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21"/>
      <c r="Q30" s="21"/>
      <c r="R30" s="21"/>
      <c r="S30" s="21"/>
      <c r="T30" s="21"/>
      <c r="U30" s="21"/>
    </row>
    <row r="31" spans="3:21" ht="12.75">
      <c r="C31" s="21"/>
      <c r="D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Q31" s="21"/>
      <c r="R31" s="21"/>
      <c r="S31" s="21"/>
      <c r="T31" s="21"/>
      <c r="U31" s="21"/>
    </row>
    <row r="32" spans="3:21" ht="12.75">
      <c r="C32" s="21"/>
      <c r="D32" s="21"/>
      <c r="E32" s="21"/>
      <c r="F32" s="21"/>
      <c r="G32" s="21"/>
      <c r="H32" s="21"/>
      <c r="I32" s="21"/>
      <c r="K32" s="21"/>
      <c r="L32" s="21"/>
      <c r="M32" s="21"/>
      <c r="N32" s="21"/>
      <c r="O32" s="21"/>
      <c r="Q32" s="21"/>
      <c r="R32" s="21"/>
      <c r="S32" s="21"/>
      <c r="T32" s="21"/>
      <c r="U32" s="21"/>
    </row>
    <row r="33" spans="3:21" ht="12.75">
      <c r="C33" s="21"/>
      <c r="D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Q33" s="21"/>
      <c r="R33" s="21"/>
      <c r="S33" s="21"/>
      <c r="T33" s="21"/>
      <c r="U33" s="21"/>
    </row>
    <row r="34" spans="3:21" ht="12.75">
      <c r="C34" s="21"/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Q34" s="21"/>
      <c r="R34" s="21"/>
      <c r="S34" s="21"/>
      <c r="T34" s="21"/>
      <c r="U34" s="21"/>
    </row>
    <row r="35" spans="3:21" ht="12.75"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Q35" s="21"/>
      <c r="R35" s="21"/>
      <c r="S35" s="21"/>
      <c r="T35" s="21"/>
      <c r="U35" s="21"/>
    </row>
    <row r="36" spans="3:21" ht="12.75"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Q36" s="21"/>
      <c r="R36" s="21"/>
      <c r="S36" s="21"/>
      <c r="T36" s="21"/>
      <c r="U36" s="21"/>
    </row>
    <row r="37" spans="3:21" ht="12.75">
      <c r="C37" s="260"/>
      <c r="D37" s="260"/>
      <c r="E37" s="260"/>
      <c r="F37" s="260"/>
      <c r="G37" s="260"/>
      <c r="H37" s="260"/>
      <c r="I37" s="260"/>
      <c r="K37" s="260"/>
      <c r="L37" s="260"/>
      <c r="M37" s="260"/>
      <c r="N37" s="260"/>
      <c r="O37" s="260"/>
      <c r="Q37" s="260"/>
      <c r="R37" s="260"/>
      <c r="S37" s="21"/>
      <c r="T37" s="21"/>
      <c r="U37" s="21"/>
    </row>
    <row r="38" spans="3:21" ht="12.75"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Q38" s="21"/>
      <c r="R38" s="21"/>
      <c r="S38" s="21"/>
      <c r="T38" s="21"/>
      <c r="U38" s="21"/>
    </row>
    <row r="39" spans="3:21" ht="12.75"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Q39" s="21"/>
      <c r="R39" s="21"/>
      <c r="S39" s="21"/>
      <c r="T39" s="21"/>
      <c r="U39" s="21"/>
    </row>
    <row r="40" spans="3:21" ht="12.75"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Q40" s="21"/>
      <c r="R40" s="21"/>
      <c r="S40" s="21"/>
      <c r="T40" s="21"/>
      <c r="U40" s="21"/>
    </row>
    <row r="41" spans="3:21" ht="12.75"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Q41" s="21"/>
      <c r="R41" s="21"/>
      <c r="S41" s="21"/>
      <c r="T41" s="21"/>
      <c r="U41" s="21"/>
    </row>
    <row r="42" spans="3:21" ht="12.75"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Q42" s="21"/>
      <c r="R42" s="21"/>
      <c r="S42" s="21"/>
      <c r="T42" s="21"/>
      <c r="U42" s="21"/>
    </row>
    <row r="43" spans="3:21" ht="12.75"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Q43" s="21"/>
      <c r="R43" s="21"/>
      <c r="S43" s="21"/>
      <c r="T43" s="21"/>
      <c r="U43" s="21"/>
    </row>
    <row r="44" spans="3:21" ht="12.75"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Q44" s="21"/>
      <c r="R44" s="21"/>
      <c r="S44" s="21"/>
      <c r="T44" s="21"/>
      <c r="U44" s="21"/>
    </row>
    <row r="45" spans="3:21" ht="12.75"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Q45" s="21"/>
      <c r="R45" s="21"/>
      <c r="S45" s="21"/>
      <c r="T45" s="21"/>
      <c r="U45" s="21"/>
    </row>
    <row r="46" spans="3:21" ht="12.75"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Q46" s="21"/>
      <c r="R46" s="21"/>
      <c r="S46" s="21"/>
      <c r="T46" s="21"/>
      <c r="U46" s="21"/>
    </row>
    <row r="47" spans="3:21" ht="12.75"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Q47" s="21"/>
      <c r="R47" s="21"/>
      <c r="S47" s="21"/>
      <c r="T47" s="21"/>
      <c r="U47" s="21"/>
    </row>
    <row r="48" spans="3:21" ht="12.75"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Q48" s="21"/>
      <c r="R48" s="21"/>
      <c r="S48" s="21"/>
      <c r="T48" s="21"/>
      <c r="U48" s="21"/>
    </row>
  </sheetData>
  <sheetProtection/>
  <mergeCells count="5">
    <mergeCell ref="K5:O5"/>
    <mergeCell ref="Q5:U5"/>
    <mergeCell ref="C3:I3"/>
    <mergeCell ref="C2:I2"/>
    <mergeCell ref="E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X43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9" width="13.8515625" style="17" customWidth="1"/>
    <col min="10" max="10" width="8.7109375" style="0" customWidth="1"/>
    <col min="11" max="15" width="13.8515625" style="17" customWidth="1"/>
    <col min="16" max="16" width="8.7109375" style="0" customWidth="1"/>
    <col min="17" max="21" width="13.8515625" style="17" customWidth="1"/>
    <col min="24" max="24" width="11.8515625" style="0" customWidth="1"/>
  </cols>
  <sheetData>
    <row r="1" spans="3:21" ht="12.75">
      <c r="C1" s="20"/>
      <c r="D1" s="20"/>
      <c r="E1" s="20"/>
      <c r="F1" s="20"/>
      <c r="G1" s="20"/>
      <c r="H1" s="20"/>
      <c r="I1" s="20"/>
      <c r="K1" s="20"/>
      <c r="L1" s="20"/>
      <c r="M1" s="20"/>
      <c r="N1" s="20"/>
      <c r="O1" s="20"/>
      <c r="Q1" s="20"/>
      <c r="R1" s="20"/>
      <c r="S1" s="20"/>
      <c r="T1" s="20"/>
      <c r="U1" s="20"/>
    </row>
    <row r="2" spans="2:21" ht="25.5" customHeight="1">
      <c r="B2" s="186" t="s">
        <v>55</v>
      </c>
      <c r="C2" s="374" t="s">
        <v>111</v>
      </c>
      <c r="D2" s="374"/>
      <c r="E2" s="374"/>
      <c r="F2" s="374"/>
      <c r="G2" s="374"/>
      <c r="H2" s="374"/>
      <c r="I2" s="374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2.75" customHeight="1">
      <c r="A3" s="20"/>
      <c r="B3" s="96"/>
      <c r="C3" s="373" t="s">
        <v>170</v>
      </c>
      <c r="D3" s="373"/>
      <c r="E3" s="373"/>
      <c r="F3" s="373"/>
      <c r="G3" s="373"/>
      <c r="H3" s="373"/>
      <c r="I3" s="373"/>
      <c r="J3" s="268"/>
      <c r="K3" s="268"/>
      <c r="L3" s="268"/>
      <c r="M3" s="268"/>
      <c r="N3" s="268"/>
      <c r="O3" s="268"/>
      <c r="P3" s="268"/>
      <c r="Q3" s="262"/>
      <c r="R3" s="262"/>
      <c r="S3" s="262"/>
      <c r="T3" s="262"/>
      <c r="U3" s="262"/>
    </row>
    <row r="4" spans="2:21" ht="12.75">
      <c r="B4" s="183"/>
      <c r="C4" s="98" t="s">
        <v>300</v>
      </c>
      <c r="D4" s="98"/>
      <c r="E4" s="98" t="s">
        <v>288</v>
      </c>
      <c r="F4" s="98" t="s">
        <v>287</v>
      </c>
      <c r="G4" s="98" t="s">
        <v>264</v>
      </c>
      <c r="H4" s="98" t="s">
        <v>246</v>
      </c>
      <c r="I4" s="98" t="s">
        <v>247</v>
      </c>
      <c r="K4" s="98" t="s">
        <v>232</v>
      </c>
      <c r="L4" s="98" t="s">
        <v>233</v>
      </c>
      <c r="M4" s="98" t="s">
        <v>234</v>
      </c>
      <c r="N4" s="98" t="s">
        <v>229</v>
      </c>
      <c r="O4" s="98" t="s">
        <v>223</v>
      </c>
      <c r="Q4" s="98" t="s">
        <v>214</v>
      </c>
      <c r="R4" s="98" t="s">
        <v>211</v>
      </c>
      <c r="S4" s="98" t="s">
        <v>209</v>
      </c>
      <c r="T4" s="98" t="s">
        <v>203</v>
      </c>
      <c r="U4" s="98" t="s">
        <v>204</v>
      </c>
    </row>
    <row r="5" spans="2:21" ht="12.75">
      <c r="B5" s="101" t="s">
        <v>114</v>
      </c>
      <c r="C5" s="119"/>
      <c r="D5" s="119"/>
      <c r="E5" s="369" t="s">
        <v>228</v>
      </c>
      <c r="F5" s="369"/>
      <c r="G5" s="369"/>
      <c r="H5" s="369"/>
      <c r="I5" s="369"/>
      <c r="K5" s="369"/>
      <c r="L5" s="369"/>
      <c r="M5" s="369"/>
      <c r="N5" s="369"/>
      <c r="O5" s="369"/>
      <c r="Q5" s="369"/>
      <c r="R5" s="369"/>
      <c r="S5" s="369"/>
      <c r="T5" s="369"/>
      <c r="U5" s="369"/>
    </row>
    <row r="6" spans="2:21" ht="12.75">
      <c r="B6" s="104"/>
      <c r="C6" s="41"/>
      <c r="D6" s="41"/>
      <c r="E6" s="188"/>
      <c r="F6" s="41"/>
      <c r="G6" s="41"/>
      <c r="H6" s="41"/>
      <c r="I6" s="41"/>
      <c r="K6" s="188"/>
      <c r="L6" s="41"/>
      <c r="M6" s="41"/>
      <c r="N6" s="41"/>
      <c r="O6" s="41"/>
      <c r="Q6" s="188"/>
      <c r="R6" s="41"/>
      <c r="S6" s="41"/>
      <c r="T6" s="41"/>
      <c r="U6" s="41"/>
    </row>
    <row r="7" spans="2:24" ht="12.75">
      <c r="B7" s="104" t="s">
        <v>80</v>
      </c>
      <c r="C7" s="41">
        <f>'Segmenty działalności_1Q'!D7</f>
        <v>9525.9</v>
      </c>
      <c r="D7" s="41"/>
      <c r="E7" s="188">
        <v>31274.3</v>
      </c>
      <c r="F7" s="41">
        <v>8373.4</v>
      </c>
      <c r="G7" s="41">
        <v>5241</v>
      </c>
      <c r="H7" s="41">
        <v>6589</v>
      </c>
      <c r="I7" s="41">
        <v>11071</v>
      </c>
      <c r="J7" s="187"/>
      <c r="K7" s="188">
        <v>28367</v>
      </c>
      <c r="L7" s="41">
        <v>10080</v>
      </c>
      <c r="M7" s="41">
        <v>5167</v>
      </c>
      <c r="N7" s="41">
        <v>5246</v>
      </c>
      <c r="O7" s="41">
        <v>7874</v>
      </c>
      <c r="P7" s="187"/>
      <c r="Q7" s="188">
        <v>25341</v>
      </c>
      <c r="R7" s="41">
        <v>6939</v>
      </c>
      <c r="S7" s="41">
        <v>4756</v>
      </c>
      <c r="T7" s="41">
        <v>5145</v>
      </c>
      <c r="U7" s="41">
        <v>8501</v>
      </c>
      <c r="V7" s="187"/>
      <c r="W7" s="187"/>
      <c r="X7" s="263"/>
    </row>
    <row r="8" spans="2:24" ht="12.75">
      <c r="B8" s="104" t="s">
        <v>81</v>
      </c>
      <c r="C8" s="41">
        <f>'Segmenty działalności_1Q'!D8</f>
        <v>93</v>
      </c>
      <c r="D8" s="41"/>
      <c r="E8" s="188">
        <v>468.413756934424</v>
      </c>
      <c r="F8" s="41">
        <v>249.2</v>
      </c>
      <c r="G8" s="41">
        <v>55</v>
      </c>
      <c r="H8" s="41">
        <v>45</v>
      </c>
      <c r="I8" s="41">
        <v>119</v>
      </c>
      <c r="J8" s="187"/>
      <c r="K8" s="188">
        <v>458</v>
      </c>
      <c r="L8" s="41">
        <v>139</v>
      </c>
      <c r="M8" s="41">
        <v>133</v>
      </c>
      <c r="N8" s="41">
        <v>111</v>
      </c>
      <c r="O8" s="41">
        <v>75</v>
      </c>
      <c r="P8" s="187"/>
      <c r="Q8" s="188">
        <v>318</v>
      </c>
      <c r="R8" s="41">
        <v>48</v>
      </c>
      <c r="S8" s="41">
        <v>90</v>
      </c>
      <c r="T8" s="41">
        <v>102</v>
      </c>
      <c r="U8" s="41">
        <v>78</v>
      </c>
      <c r="V8" s="187"/>
      <c r="W8" s="187"/>
      <c r="X8" s="263"/>
    </row>
    <row r="9" spans="2:24" ht="12.75">
      <c r="B9" s="106" t="s">
        <v>82</v>
      </c>
      <c r="C9" s="107">
        <f>'Segmenty działalności_1Q'!D9</f>
        <v>9619</v>
      </c>
      <c r="D9" s="107"/>
      <c r="E9" s="189">
        <v>31742</v>
      </c>
      <c r="F9" s="107">
        <v>8622.7</v>
      </c>
      <c r="G9" s="107">
        <v>5296</v>
      </c>
      <c r="H9" s="107">
        <v>6634</v>
      </c>
      <c r="I9" s="107">
        <v>11190</v>
      </c>
      <c r="J9" s="187"/>
      <c r="K9" s="189">
        <v>28825</v>
      </c>
      <c r="L9" s="107">
        <v>10219</v>
      </c>
      <c r="M9" s="107">
        <v>5300</v>
      </c>
      <c r="N9" s="107">
        <v>5357</v>
      </c>
      <c r="O9" s="107">
        <v>7949</v>
      </c>
      <c r="P9" s="187"/>
      <c r="Q9" s="189">
        <v>25659</v>
      </c>
      <c r="R9" s="107">
        <v>6987</v>
      </c>
      <c r="S9" s="107">
        <v>4846</v>
      </c>
      <c r="T9" s="107">
        <v>5247</v>
      </c>
      <c r="U9" s="107">
        <v>8579</v>
      </c>
      <c r="V9" s="187"/>
      <c r="W9" s="187"/>
      <c r="X9" s="263"/>
    </row>
    <row r="10" spans="2:24" ht="12.75">
      <c r="B10" s="104"/>
      <c r="C10" s="41"/>
      <c r="D10" s="41"/>
      <c r="E10" s="188"/>
      <c r="F10" s="41"/>
      <c r="G10" s="41"/>
      <c r="H10" s="41"/>
      <c r="I10" s="41"/>
      <c r="J10" s="187"/>
      <c r="K10" s="188"/>
      <c r="L10" s="41"/>
      <c r="M10" s="41"/>
      <c r="N10" s="41"/>
      <c r="O10" s="41"/>
      <c r="P10" s="187"/>
      <c r="Q10" s="188"/>
      <c r="R10" s="41"/>
      <c r="S10" s="41"/>
      <c r="T10" s="41"/>
      <c r="U10" s="41"/>
      <c r="V10" s="187"/>
      <c r="W10" s="187"/>
      <c r="X10" s="263"/>
    </row>
    <row r="11" spans="2:24" ht="12.75">
      <c r="B11" s="109" t="s">
        <v>105</v>
      </c>
      <c r="C11" s="41">
        <f>'Segmenty działalności_1Q'!D11</f>
        <v>-60.7</v>
      </c>
      <c r="D11" s="41"/>
      <c r="E11" s="188">
        <v>-241.6</v>
      </c>
      <c r="F11" s="41">
        <v>-115.4</v>
      </c>
      <c r="G11" s="41">
        <v>-43</v>
      </c>
      <c r="H11" s="41">
        <v>-43</v>
      </c>
      <c r="I11" s="41">
        <v>-40</v>
      </c>
      <c r="J11" s="187"/>
      <c r="K11" s="188">
        <v>-181</v>
      </c>
      <c r="L11" s="41">
        <v>-65</v>
      </c>
      <c r="M11" s="41">
        <v>-39</v>
      </c>
      <c r="N11" s="41">
        <v>-38</v>
      </c>
      <c r="O11" s="41">
        <v>-39</v>
      </c>
      <c r="P11" s="187"/>
      <c r="Q11" s="188">
        <v>-177.4</v>
      </c>
      <c r="R11" s="41">
        <v>-46</v>
      </c>
      <c r="S11" s="41">
        <v>-44</v>
      </c>
      <c r="T11" s="41">
        <v>-43</v>
      </c>
      <c r="U11" s="41">
        <v>-44</v>
      </c>
      <c r="V11" s="187"/>
      <c r="W11" s="187"/>
      <c r="X11" s="263"/>
    </row>
    <row r="12" spans="2:24" ht="12.75">
      <c r="B12" s="109" t="s">
        <v>51</v>
      </c>
      <c r="C12" s="41">
        <f>'Segmenty działalności_1Q'!D12</f>
        <v>-8959</v>
      </c>
      <c r="D12" s="41"/>
      <c r="E12" s="188">
        <v>-31119.2</v>
      </c>
      <c r="F12" s="41">
        <v>-8757.3</v>
      </c>
      <c r="G12" s="41">
        <v>-5362</v>
      </c>
      <c r="H12" s="41">
        <v>-6429</v>
      </c>
      <c r="I12" s="41">
        <v>-10571</v>
      </c>
      <c r="J12" s="187"/>
      <c r="K12" s="188">
        <v>-28061</v>
      </c>
      <c r="L12" s="41">
        <v>-9737</v>
      </c>
      <c r="M12" s="41">
        <v>-5175</v>
      </c>
      <c r="N12" s="41">
        <v>-5428</v>
      </c>
      <c r="O12" s="41">
        <v>-7721</v>
      </c>
      <c r="P12" s="187"/>
      <c r="Q12" s="188">
        <v>-25489.8</v>
      </c>
      <c r="R12" s="41">
        <v>-6997</v>
      </c>
      <c r="S12" s="41">
        <v>-4782</v>
      </c>
      <c r="T12" s="41">
        <v>-5133</v>
      </c>
      <c r="U12" s="41">
        <v>-8578</v>
      </c>
      <c r="V12" s="187"/>
      <c r="W12" s="187"/>
      <c r="X12" s="263"/>
    </row>
    <row r="13" spans="2:24" ht="12.75">
      <c r="B13" s="184" t="s">
        <v>15</v>
      </c>
      <c r="C13" s="41">
        <f>'Segmenty działalności_1Q'!D13</f>
        <v>-7770</v>
      </c>
      <c r="D13" s="41"/>
      <c r="E13" s="188">
        <v>-25538.6</v>
      </c>
      <c r="F13" s="41">
        <v>-6941.5</v>
      </c>
      <c r="G13" s="41">
        <v>-4292</v>
      </c>
      <c r="H13" s="41">
        <v>-5309</v>
      </c>
      <c r="I13" s="41">
        <v>-8996</v>
      </c>
      <c r="J13" s="187"/>
      <c r="K13" s="188">
        <v>-22379</v>
      </c>
      <c r="L13" s="41">
        <v>-8071</v>
      </c>
      <c r="M13" s="41">
        <v>-4172</v>
      </c>
      <c r="N13" s="41">
        <v>-4125</v>
      </c>
      <c r="O13" s="41">
        <v>-6011</v>
      </c>
      <c r="P13" s="187"/>
      <c r="Q13" s="188">
        <v>-20093</v>
      </c>
      <c r="R13" s="41">
        <v>-5447</v>
      </c>
      <c r="S13" s="41">
        <v>-3732</v>
      </c>
      <c r="T13" s="41">
        <v>-4015</v>
      </c>
      <c r="U13" s="41">
        <v>-6899</v>
      </c>
      <c r="V13" s="187"/>
      <c r="W13" s="187"/>
      <c r="X13" s="263"/>
    </row>
    <row r="14" spans="2:24" ht="12.75">
      <c r="B14" s="185" t="s">
        <v>73</v>
      </c>
      <c r="C14" s="41">
        <f>'Segmenty działalności_1Q'!D14</f>
        <v>-86</v>
      </c>
      <c r="D14" s="41"/>
      <c r="E14" s="188">
        <v>-513.5</v>
      </c>
      <c r="F14" s="41">
        <v>-217</v>
      </c>
      <c r="G14" s="41">
        <v>-81</v>
      </c>
      <c r="H14" s="41">
        <v>-117</v>
      </c>
      <c r="I14" s="41">
        <v>-98</v>
      </c>
      <c r="J14" s="187"/>
      <c r="K14" s="188">
        <v>-484</v>
      </c>
      <c r="L14" s="41">
        <v>-162</v>
      </c>
      <c r="M14" s="41">
        <v>-109</v>
      </c>
      <c r="N14" s="41">
        <v>-106</v>
      </c>
      <c r="O14" s="41">
        <v>-107</v>
      </c>
      <c r="P14" s="187"/>
      <c r="Q14" s="188">
        <v>-497.3</v>
      </c>
      <c r="R14" s="41">
        <v>-176</v>
      </c>
      <c r="S14" s="41">
        <v>-130</v>
      </c>
      <c r="T14" s="41">
        <v>-98</v>
      </c>
      <c r="U14" s="41">
        <v>-93</v>
      </c>
      <c r="V14" s="187"/>
      <c r="W14" s="187"/>
      <c r="X14" s="263"/>
    </row>
    <row r="15" spans="2:24" ht="12.75">
      <c r="B15" s="184" t="s">
        <v>106</v>
      </c>
      <c r="C15" s="41">
        <f>'Segmenty działalności_1Q'!D15</f>
        <v>-1265</v>
      </c>
      <c r="D15" s="41"/>
      <c r="E15" s="188">
        <v>-4402.7</v>
      </c>
      <c r="F15" s="41">
        <v>-1206.6</v>
      </c>
      <c r="G15" s="41">
        <v>-847</v>
      </c>
      <c r="H15" s="41">
        <v>-962</v>
      </c>
      <c r="I15" s="41">
        <v>-1387</v>
      </c>
      <c r="J15" s="187"/>
      <c r="K15" s="188">
        <v>-4638</v>
      </c>
      <c r="L15" s="41">
        <v>-1305</v>
      </c>
      <c r="M15" s="41">
        <v>-925</v>
      </c>
      <c r="N15" s="41">
        <v>-1010</v>
      </c>
      <c r="O15" s="41">
        <v>-1398</v>
      </c>
      <c r="P15" s="187"/>
      <c r="Q15" s="188">
        <v>-4825.2</v>
      </c>
      <c r="R15" s="41">
        <v>-1287</v>
      </c>
      <c r="S15" s="41">
        <v>-985</v>
      </c>
      <c r="T15" s="41">
        <v>-1005</v>
      </c>
      <c r="U15" s="41">
        <v>-1548</v>
      </c>
      <c r="V15" s="187"/>
      <c r="W15" s="187"/>
      <c r="X15" s="263"/>
    </row>
    <row r="16" spans="2:24" ht="12.75">
      <c r="B16" s="184" t="s">
        <v>14</v>
      </c>
      <c r="C16" s="41">
        <f>'Segmenty działalności_1Q'!D16</f>
        <v>9.6</v>
      </c>
      <c r="D16" s="41"/>
      <c r="E16" s="188">
        <v>58</v>
      </c>
      <c r="F16" s="41">
        <v>19.6</v>
      </c>
      <c r="G16" s="41">
        <v>16</v>
      </c>
      <c r="H16" s="41">
        <v>12</v>
      </c>
      <c r="I16" s="41">
        <v>10</v>
      </c>
      <c r="J16" s="187"/>
      <c r="K16" s="188">
        <v>55</v>
      </c>
      <c r="L16" s="41">
        <v>18</v>
      </c>
      <c r="M16" s="41">
        <v>12</v>
      </c>
      <c r="N16" s="41">
        <v>16</v>
      </c>
      <c r="O16" s="41">
        <v>9</v>
      </c>
      <c r="P16" s="187"/>
      <c r="Q16" s="188">
        <v>71.9</v>
      </c>
      <c r="R16" s="41">
        <v>31</v>
      </c>
      <c r="S16" s="41">
        <v>13</v>
      </c>
      <c r="T16" s="41">
        <v>15</v>
      </c>
      <c r="U16" s="41">
        <v>13</v>
      </c>
      <c r="V16" s="187"/>
      <c r="W16" s="187"/>
      <c r="X16" s="263"/>
    </row>
    <row r="17" spans="2:24" ht="12.75">
      <c r="B17" s="184" t="s">
        <v>224</v>
      </c>
      <c r="C17" s="41">
        <f>'Segmenty działalności_1Q'!D17</f>
        <v>152</v>
      </c>
      <c r="D17" s="41"/>
      <c r="E17" s="188">
        <v>-722.3</v>
      </c>
      <c r="F17" s="41">
        <v>-411.7</v>
      </c>
      <c r="G17" s="159">
        <v>-158</v>
      </c>
      <c r="H17" s="159">
        <v>-53</v>
      </c>
      <c r="I17" s="159">
        <v>-100</v>
      </c>
      <c r="J17" s="187"/>
      <c r="K17" s="188">
        <v>-615</v>
      </c>
      <c r="L17" s="41">
        <v>-217</v>
      </c>
      <c r="M17" s="41">
        <v>19</v>
      </c>
      <c r="N17" s="41">
        <v>-203</v>
      </c>
      <c r="O17" s="41">
        <v>-214</v>
      </c>
      <c r="P17" s="187"/>
      <c r="Q17" s="188">
        <v>-146.6</v>
      </c>
      <c r="R17" s="41">
        <v>-118</v>
      </c>
      <c r="S17" s="41">
        <v>51</v>
      </c>
      <c r="T17" s="41">
        <v>-29</v>
      </c>
      <c r="U17" s="41">
        <v>-51</v>
      </c>
      <c r="V17" s="187"/>
      <c r="W17" s="187"/>
      <c r="X17" s="263"/>
    </row>
    <row r="18" spans="2:24" ht="12.75">
      <c r="B18" s="110" t="s">
        <v>22</v>
      </c>
      <c r="C18" s="107">
        <f>'Segmenty działalności_1Q'!D18</f>
        <v>-9020</v>
      </c>
      <c r="D18" s="107"/>
      <c r="E18" s="189">
        <v>-31360.8</v>
      </c>
      <c r="F18" s="107">
        <v>-8872.7</v>
      </c>
      <c r="G18" s="107">
        <v>-5405</v>
      </c>
      <c r="H18" s="107">
        <v>-6472</v>
      </c>
      <c r="I18" s="107">
        <v>-10611</v>
      </c>
      <c r="J18" s="187"/>
      <c r="K18" s="189">
        <v>-28242</v>
      </c>
      <c r="L18" s="107">
        <v>-9802</v>
      </c>
      <c r="M18" s="107">
        <v>-5214</v>
      </c>
      <c r="N18" s="107">
        <v>-5466</v>
      </c>
      <c r="O18" s="107">
        <v>-7760</v>
      </c>
      <c r="P18" s="187"/>
      <c r="Q18" s="189">
        <v>-25667</v>
      </c>
      <c r="R18" s="107">
        <v>-7042</v>
      </c>
      <c r="S18" s="107">
        <v>-4827</v>
      </c>
      <c r="T18" s="107">
        <v>-5176</v>
      </c>
      <c r="U18" s="107">
        <v>-8622</v>
      </c>
      <c r="V18" s="187"/>
      <c r="W18" s="187"/>
      <c r="X18" s="263"/>
    </row>
    <row r="19" spans="2:24" ht="12.75">
      <c r="B19" s="109"/>
      <c r="C19" s="41"/>
      <c r="D19" s="41"/>
      <c r="E19" s="188"/>
      <c r="F19" s="41"/>
      <c r="G19" s="41"/>
      <c r="H19" s="41"/>
      <c r="I19" s="41"/>
      <c r="J19" s="187"/>
      <c r="K19" s="188"/>
      <c r="L19" s="41"/>
      <c r="M19" s="41"/>
      <c r="N19" s="41"/>
      <c r="O19" s="41"/>
      <c r="P19" s="187"/>
      <c r="Q19" s="188"/>
      <c r="R19" s="41"/>
      <c r="S19" s="41"/>
      <c r="T19" s="41"/>
      <c r="U19" s="41"/>
      <c r="V19" s="187"/>
      <c r="W19" s="187"/>
      <c r="X19" s="263"/>
    </row>
    <row r="20" spans="2:24" ht="13.5" thickBot="1">
      <c r="B20" s="112" t="s">
        <v>120</v>
      </c>
      <c r="C20" s="117">
        <f>'Segmenty działalności_1Q'!D20</f>
        <v>598.9</v>
      </c>
      <c r="D20" s="52"/>
      <c r="E20" s="190">
        <v>381</v>
      </c>
      <c r="F20" s="52">
        <v>-250</v>
      </c>
      <c r="G20" s="52">
        <v>-109</v>
      </c>
      <c r="H20" s="52">
        <v>162</v>
      </c>
      <c r="I20" s="52">
        <v>579</v>
      </c>
      <c r="J20" s="187"/>
      <c r="K20" s="190">
        <v>583</v>
      </c>
      <c r="L20" s="52">
        <v>417</v>
      </c>
      <c r="M20" s="52">
        <v>86</v>
      </c>
      <c r="N20" s="52">
        <v>-109</v>
      </c>
      <c r="O20" s="52">
        <v>189</v>
      </c>
      <c r="P20" s="187"/>
      <c r="Q20" s="190">
        <v>-8</v>
      </c>
      <c r="R20" s="52">
        <v>-55</v>
      </c>
      <c r="S20" s="52">
        <v>19</v>
      </c>
      <c r="T20" s="52">
        <v>71</v>
      </c>
      <c r="U20" s="52">
        <v>-43</v>
      </c>
      <c r="V20" s="187"/>
      <c r="W20" s="187"/>
      <c r="X20" s="263"/>
    </row>
    <row r="21" spans="2:21" ht="13.5" thickTop="1">
      <c r="B21" s="109"/>
      <c r="C21" s="41"/>
      <c r="D21" s="41"/>
      <c r="E21" s="41"/>
      <c r="F21" s="41"/>
      <c r="G21" s="41"/>
      <c r="H21" s="41"/>
      <c r="I21" s="41"/>
      <c r="K21" s="41"/>
      <c r="L21" s="41"/>
      <c r="M21" s="41"/>
      <c r="N21" s="41"/>
      <c r="O21" s="41"/>
      <c r="Q21" s="41"/>
      <c r="R21" s="41"/>
      <c r="S21" s="41"/>
      <c r="T21" s="41"/>
      <c r="U21" s="41"/>
    </row>
    <row r="22" spans="2:21" ht="12.75">
      <c r="B22" s="109" t="s">
        <v>245</v>
      </c>
      <c r="C22" s="41">
        <f>C20-C11</f>
        <v>659.6</v>
      </c>
      <c r="D22" s="41"/>
      <c r="E22" s="41">
        <v>622.6</v>
      </c>
      <c r="F22" s="41">
        <v>-134.6</v>
      </c>
      <c r="G22" s="41">
        <v>-66</v>
      </c>
      <c r="H22" s="41">
        <v>205</v>
      </c>
      <c r="I22" s="41">
        <f>I20-I11</f>
        <v>619</v>
      </c>
      <c r="K22" s="41">
        <f>K20-K11</f>
        <v>764</v>
      </c>
      <c r="L22" s="41">
        <f>L20-L11</f>
        <v>482</v>
      </c>
      <c r="M22" s="41">
        <f>M20-M11</f>
        <v>125</v>
      </c>
      <c r="N22" s="41">
        <f>N20-N11</f>
        <v>-71</v>
      </c>
      <c r="O22" s="41">
        <f>O20-O11</f>
        <v>228</v>
      </c>
      <c r="Q22" s="41">
        <f>Q20-Q11</f>
        <v>169.4</v>
      </c>
      <c r="R22" s="41">
        <f>R20-R11</f>
        <v>-9</v>
      </c>
      <c r="S22" s="41">
        <f>S20-S11</f>
        <v>63</v>
      </c>
      <c r="T22" s="41">
        <f>T20-T11</f>
        <v>114</v>
      </c>
      <c r="U22" s="41">
        <f>U20-U11</f>
        <v>1</v>
      </c>
    </row>
    <row r="23" spans="2:21" ht="12.75">
      <c r="B23" s="109"/>
      <c r="C23" s="21"/>
      <c r="D23" s="21"/>
      <c r="E23" s="21"/>
      <c r="F23" s="21"/>
      <c r="G23" s="21"/>
      <c r="H23" s="21"/>
      <c r="I23" s="21"/>
      <c r="K23" s="21"/>
      <c r="L23" s="21"/>
      <c r="M23" s="21"/>
      <c r="N23" s="21"/>
      <c r="O23" s="21"/>
      <c r="Q23" s="21"/>
      <c r="R23" s="21"/>
      <c r="S23" s="21"/>
      <c r="T23" s="21"/>
      <c r="U23" s="21"/>
    </row>
    <row r="24" spans="2:21" ht="12.75">
      <c r="B24" s="184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Q24" s="21"/>
      <c r="R24" s="21"/>
      <c r="S24" s="21"/>
      <c r="T24" s="21"/>
      <c r="U24" s="21"/>
    </row>
    <row r="25" spans="2:21" ht="12.75">
      <c r="B25" s="185"/>
      <c r="C25" s="21"/>
      <c r="D25" s="21"/>
      <c r="E25" s="21"/>
      <c r="F25" s="21"/>
      <c r="G25" s="21"/>
      <c r="H25" s="21"/>
      <c r="I25" s="21"/>
      <c r="K25" s="21"/>
      <c r="L25" s="21"/>
      <c r="M25" s="21"/>
      <c r="N25" s="21"/>
      <c r="O25" s="21"/>
      <c r="Q25" s="21"/>
      <c r="R25" s="21"/>
      <c r="S25" s="21"/>
      <c r="T25" s="21"/>
      <c r="U25" s="21"/>
    </row>
    <row r="26" spans="2:21" ht="12.75">
      <c r="B26" s="184"/>
      <c r="C26" s="21"/>
      <c r="D26" s="21"/>
      <c r="E26" s="21"/>
      <c r="F26" s="21"/>
      <c r="G26" s="21"/>
      <c r="H26" s="21"/>
      <c r="I26" s="21"/>
      <c r="K26" s="21"/>
      <c r="L26" s="21"/>
      <c r="M26" s="21"/>
      <c r="N26" s="21"/>
      <c r="O26" s="21"/>
      <c r="Q26" s="21"/>
      <c r="R26" s="21"/>
      <c r="S26" s="21"/>
      <c r="T26" s="21"/>
      <c r="U26" s="21"/>
    </row>
    <row r="27" spans="2:21" ht="12.75">
      <c r="B27" s="184"/>
      <c r="C27" s="21"/>
      <c r="D27" s="21"/>
      <c r="E27" s="21"/>
      <c r="F27" s="21"/>
      <c r="G27" s="21"/>
      <c r="H27" s="21"/>
      <c r="I27" s="21"/>
      <c r="K27" s="21"/>
      <c r="L27" s="21"/>
      <c r="M27" s="21"/>
      <c r="N27" s="21"/>
      <c r="O27" s="21"/>
      <c r="Q27" s="21"/>
      <c r="R27" s="21"/>
      <c r="S27" s="21"/>
      <c r="T27" s="21"/>
      <c r="U27" s="21"/>
    </row>
    <row r="28" spans="2:21" ht="12.75">
      <c r="B28" s="184"/>
      <c r="C28" s="21"/>
      <c r="D28" s="21"/>
      <c r="E28" s="21"/>
      <c r="F28" s="21"/>
      <c r="G28" s="21"/>
      <c r="H28" s="21"/>
      <c r="I28" s="21"/>
      <c r="K28" s="21"/>
      <c r="L28" s="21"/>
      <c r="M28" s="21"/>
      <c r="N28" s="21"/>
      <c r="O28" s="21"/>
      <c r="Q28" s="21"/>
      <c r="R28" s="21"/>
      <c r="S28" s="21"/>
      <c r="T28" s="21"/>
      <c r="U28" s="21"/>
    </row>
    <row r="29" spans="3:21" ht="12.75">
      <c r="C29" s="21"/>
      <c r="D29" s="21"/>
      <c r="E29" s="21"/>
      <c r="F29" s="21"/>
      <c r="G29" s="21"/>
      <c r="H29" s="21"/>
      <c r="I29" s="21"/>
      <c r="K29" s="21"/>
      <c r="L29" s="21"/>
      <c r="M29" s="21"/>
      <c r="N29" s="21"/>
      <c r="O29" s="21"/>
      <c r="Q29" s="21"/>
      <c r="R29" s="21"/>
      <c r="S29" s="21"/>
      <c r="T29" s="21"/>
      <c r="U29" s="21"/>
    </row>
    <row r="30" spans="3:21" ht="12.75">
      <c r="C30" s="21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21"/>
      <c r="Q30" s="21"/>
      <c r="R30" s="21"/>
      <c r="S30" s="21"/>
      <c r="T30" s="21"/>
      <c r="U30" s="21"/>
    </row>
    <row r="31" spans="3:21" ht="12.75">
      <c r="C31" s="21"/>
      <c r="D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Q31" s="21"/>
      <c r="R31" s="21"/>
      <c r="S31" s="21"/>
      <c r="T31" s="21"/>
      <c r="U31" s="21"/>
    </row>
    <row r="32" spans="3:21" ht="12.75">
      <c r="C32" s="21"/>
      <c r="D32" s="21"/>
      <c r="E32" s="21"/>
      <c r="F32" s="21"/>
      <c r="G32" s="21"/>
      <c r="H32" s="21"/>
      <c r="I32" s="21"/>
      <c r="K32" s="21"/>
      <c r="L32" s="21"/>
      <c r="M32" s="21"/>
      <c r="N32" s="21"/>
      <c r="O32" s="21"/>
      <c r="Q32" s="21"/>
      <c r="R32" s="21"/>
      <c r="S32" s="21"/>
      <c r="T32" s="21"/>
      <c r="U32" s="21"/>
    </row>
    <row r="33" spans="3:21" ht="12.75">
      <c r="C33" s="21"/>
      <c r="D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Q33" s="21"/>
      <c r="R33" s="21"/>
      <c r="S33" s="21"/>
      <c r="T33" s="21"/>
      <c r="U33" s="21"/>
    </row>
    <row r="34" spans="3:21" ht="12.75">
      <c r="C34" s="21"/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Q34" s="21"/>
      <c r="R34" s="21"/>
      <c r="S34" s="21"/>
      <c r="T34" s="21"/>
      <c r="U34" s="21"/>
    </row>
    <row r="35" spans="3:21" ht="12.75"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Q35" s="21"/>
      <c r="R35" s="21"/>
      <c r="S35" s="21"/>
      <c r="T35" s="21"/>
      <c r="U35" s="21"/>
    </row>
    <row r="36" spans="3:21" ht="12.75"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Q36" s="21"/>
      <c r="R36" s="21"/>
      <c r="S36" s="21"/>
      <c r="T36" s="21"/>
      <c r="U36" s="21"/>
    </row>
    <row r="37" spans="3:20" ht="12.75"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T37" s="21"/>
    </row>
    <row r="38" spans="3:20" ht="12.75"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T38" s="21"/>
    </row>
    <row r="39" spans="3:20" ht="12.75"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T39" s="21"/>
    </row>
    <row r="40" spans="3:20" ht="12.75"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T40" s="21"/>
    </row>
    <row r="41" spans="3:15" ht="12.75"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</row>
    <row r="42" spans="3:15" ht="12.75"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</row>
    <row r="43" spans="3:15" ht="12.75"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</row>
  </sheetData>
  <sheetProtection/>
  <mergeCells count="5">
    <mergeCell ref="K5:O5"/>
    <mergeCell ref="Q5:U5"/>
    <mergeCell ref="C2:I2"/>
    <mergeCell ref="C3:I3"/>
    <mergeCell ref="E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48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9" width="13.8515625" style="17" customWidth="1"/>
    <col min="10" max="10" width="10.140625" style="0" customWidth="1"/>
    <col min="11" max="15" width="13.8515625" style="17" customWidth="1"/>
    <col min="16" max="16" width="10.140625" style="0" customWidth="1"/>
    <col min="17" max="21" width="13.8515625" style="17" customWidth="1"/>
  </cols>
  <sheetData>
    <row r="1" spans="3:21" ht="12.75">
      <c r="C1" s="20"/>
      <c r="D1" s="20"/>
      <c r="E1" s="20"/>
      <c r="F1" s="20"/>
      <c r="G1" s="20"/>
      <c r="H1" s="20"/>
      <c r="I1" s="20"/>
      <c r="K1" s="20"/>
      <c r="L1" s="20"/>
      <c r="M1" s="20"/>
      <c r="N1" s="20"/>
      <c r="O1" s="20"/>
      <c r="Q1" s="20"/>
      <c r="R1" s="20"/>
      <c r="S1" s="20"/>
      <c r="T1" s="20"/>
      <c r="U1" s="20"/>
    </row>
    <row r="2" spans="2:21" ht="25.5" customHeight="1">
      <c r="B2" s="186" t="s">
        <v>55</v>
      </c>
      <c r="C2" s="374" t="s">
        <v>100</v>
      </c>
      <c r="D2" s="374"/>
      <c r="E2" s="374"/>
      <c r="F2" s="374"/>
      <c r="G2" s="374"/>
      <c r="H2" s="374"/>
      <c r="I2" s="374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2.75" customHeight="1">
      <c r="A3" s="20"/>
      <c r="B3" s="96"/>
      <c r="C3" s="373" t="s">
        <v>170</v>
      </c>
      <c r="D3" s="373"/>
      <c r="E3" s="373"/>
      <c r="F3" s="373"/>
      <c r="G3" s="373"/>
      <c r="H3" s="373"/>
      <c r="I3" s="373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2.75">
      <c r="B4" s="183"/>
      <c r="C4" s="98" t="s">
        <v>300</v>
      </c>
      <c r="D4" s="98"/>
      <c r="E4" s="98" t="s">
        <v>288</v>
      </c>
      <c r="F4" s="98" t="s">
        <v>287</v>
      </c>
      <c r="G4" s="98" t="s">
        <v>264</v>
      </c>
      <c r="H4" s="98" t="s">
        <v>246</v>
      </c>
      <c r="I4" s="98" t="s">
        <v>247</v>
      </c>
      <c r="K4" s="98" t="s">
        <v>232</v>
      </c>
      <c r="L4" s="98" t="s">
        <v>233</v>
      </c>
      <c r="M4" s="98" t="s">
        <v>234</v>
      </c>
      <c r="N4" s="98" t="s">
        <v>229</v>
      </c>
      <c r="O4" s="98" t="s">
        <v>223</v>
      </c>
      <c r="Q4" s="98" t="s">
        <v>214</v>
      </c>
      <c r="R4" s="98" t="s">
        <v>211</v>
      </c>
      <c r="S4" s="98" t="s">
        <v>209</v>
      </c>
      <c r="T4" s="98" t="s">
        <v>203</v>
      </c>
      <c r="U4" s="98" t="s">
        <v>204</v>
      </c>
    </row>
    <row r="5" spans="2:21" ht="12.75">
      <c r="B5" s="101" t="s">
        <v>114</v>
      </c>
      <c r="C5" s="119"/>
      <c r="D5" s="119"/>
      <c r="E5" s="369" t="s">
        <v>228</v>
      </c>
      <c r="F5" s="369"/>
      <c r="G5" s="369"/>
      <c r="H5" s="369"/>
      <c r="I5" s="369"/>
      <c r="K5" s="369"/>
      <c r="L5" s="369"/>
      <c r="M5" s="369"/>
      <c r="N5" s="369"/>
      <c r="O5" s="369"/>
      <c r="Q5" s="369"/>
      <c r="R5" s="369"/>
      <c r="S5" s="369"/>
      <c r="T5" s="369"/>
      <c r="U5" s="369"/>
    </row>
    <row r="6" spans="2:21" ht="12.75">
      <c r="B6" s="104"/>
      <c r="C6" s="41"/>
      <c r="D6" s="41"/>
      <c r="E6" s="188"/>
      <c r="F6" s="41"/>
      <c r="G6" s="41"/>
      <c r="H6" s="41"/>
      <c r="I6" s="41"/>
      <c r="K6" s="188"/>
      <c r="L6" s="41"/>
      <c r="M6" s="41"/>
      <c r="N6" s="41"/>
      <c r="O6" s="41"/>
      <c r="Q6" s="188"/>
      <c r="R6" s="41"/>
      <c r="S6" s="41"/>
      <c r="T6" s="41"/>
      <c r="U6" s="41"/>
    </row>
    <row r="7" spans="2:22" ht="12.75">
      <c r="B7" s="104" t="s">
        <v>80</v>
      </c>
      <c r="C7" s="41">
        <f>'Segmenty działalności_1Q'!E7</f>
        <v>243.8</v>
      </c>
      <c r="D7" s="41"/>
      <c r="E7" s="188">
        <v>653.6</v>
      </c>
      <c r="F7" s="41">
        <v>249.6</v>
      </c>
      <c r="G7" s="41">
        <v>144</v>
      </c>
      <c r="H7" s="41">
        <v>169</v>
      </c>
      <c r="I7" s="41">
        <v>91</v>
      </c>
      <c r="J7" s="187"/>
      <c r="K7" s="188">
        <v>280</v>
      </c>
      <c r="L7" s="264">
        <v>118</v>
      </c>
      <c r="M7" s="264">
        <v>83</v>
      </c>
      <c r="N7" s="264">
        <v>44</v>
      </c>
      <c r="O7" s="264">
        <v>35</v>
      </c>
      <c r="P7" s="187"/>
      <c r="Q7" s="188">
        <v>165</v>
      </c>
      <c r="R7" s="41">
        <v>51</v>
      </c>
      <c r="S7" s="41">
        <v>29</v>
      </c>
      <c r="T7" s="41">
        <v>57</v>
      </c>
      <c r="U7" s="41">
        <v>28</v>
      </c>
      <c r="V7" s="187"/>
    </row>
    <row r="8" spans="2:22" ht="12.75">
      <c r="B8" s="104" t="s">
        <v>81</v>
      </c>
      <c r="C8" s="41">
        <f>'Segmenty działalności_1Q'!E8</f>
        <v>1153</v>
      </c>
      <c r="D8" s="41"/>
      <c r="E8" s="188">
        <v>3930.7</v>
      </c>
      <c r="F8" s="41">
        <v>910.7</v>
      </c>
      <c r="G8" s="41">
        <v>886</v>
      </c>
      <c r="H8" s="41">
        <v>909</v>
      </c>
      <c r="I8" s="41">
        <v>1225</v>
      </c>
      <c r="J8" s="187"/>
      <c r="K8" s="188">
        <v>4003</v>
      </c>
      <c r="L8" s="264">
        <v>1063</v>
      </c>
      <c r="M8" s="264">
        <v>802</v>
      </c>
      <c r="N8" s="264">
        <v>921</v>
      </c>
      <c r="O8" s="264">
        <v>1217</v>
      </c>
      <c r="P8" s="187"/>
      <c r="Q8" s="188">
        <v>4085</v>
      </c>
      <c r="R8" s="41">
        <v>1064</v>
      </c>
      <c r="S8" s="41">
        <v>800</v>
      </c>
      <c r="T8" s="41">
        <v>829</v>
      </c>
      <c r="U8" s="41">
        <v>1392</v>
      </c>
      <c r="V8" s="187"/>
    </row>
    <row r="9" spans="2:22" ht="12.75">
      <c r="B9" s="106" t="s">
        <v>82</v>
      </c>
      <c r="C9" s="107">
        <f>'Segmenty działalności_1Q'!E9</f>
        <v>1397</v>
      </c>
      <c r="D9" s="107"/>
      <c r="E9" s="189">
        <v>4585</v>
      </c>
      <c r="F9" s="107">
        <v>1160.3</v>
      </c>
      <c r="G9" s="107">
        <v>1030</v>
      </c>
      <c r="H9" s="107">
        <v>1078</v>
      </c>
      <c r="I9" s="107">
        <v>1316</v>
      </c>
      <c r="J9" s="187"/>
      <c r="K9" s="189">
        <v>4283</v>
      </c>
      <c r="L9" s="265">
        <v>1181</v>
      </c>
      <c r="M9" s="265">
        <v>885</v>
      </c>
      <c r="N9" s="265">
        <v>965</v>
      </c>
      <c r="O9" s="265">
        <v>1252</v>
      </c>
      <c r="P9" s="187"/>
      <c r="Q9" s="189">
        <v>4250</v>
      </c>
      <c r="R9" s="107">
        <v>1115</v>
      </c>
      <c r="S9" s="107">
        <v>829</v>
      </c>
      <c r="T9" s="107">
        <v>886</v>
      </c>
      <c r="U9" s="107">
        <v>1420</v>
      </c>
      <c r="V9" s="187"/>
    </row>
    <row r="10" spans="2:22" ht="12.75">
      <c r="B10" s="104"/>
      <c r="C10" s="41"/>
      <c r="D10" s="41"/>
      <c r="E10" s="188"/>
      <c r="F10" s="41"/>
      <c r="G10" s="41"/>
      <c r="H10" s="41"/>
      <c r="I10" s="41"/>
      <c r="J10" s="187"/>
      <c r="K10" s="188"/>
      <c r="L10" s="41"/>
      <c r="M10" s="41"/>
      <c r="N10" s="41"/>
      <c r="O10" s="41"/>
      <c r="P10" s="187"/>
      <c r="Q10" s="188"/>
      <c r="R10" s="41"/>
      <c r="S10" s="41"/>
      <c r="T10" s="41"/>
      <c r="U10" s="41"/>
      <c r="V10" s="187"/>
    </row>
    <row r="11" spans="2:22" ht="12.75">
      <c r="B11" s="109" t="s">
        <v>105</v>
      </c>
      <c r="C11" s="41">
        <f>'Segmenty działalności_1Q'!E11</f>
        <v>-225</v>
      </c>
      <c r="D11" s="41"/>
      <c r="E11" s="188">
        <v>-889</v>
      </c>
      <c r="F11" s="41">
        <v>-226.5</v>
      </c>
      <c r="G11" s="41">
        <v>-223</v>
      </c>
      <c r="H11" s="41">
        <v>-220</v>
      </c>
      <c r="I11" s="41">
        <v>-219</v>
      </c>
      <c r="J11" s="187"/>
      <c r="K11" s="188">
        <v>-864</v>
      </c>
      <c r="L11" s="41">
        <v>-217</v>
      </c>
      <c r="M11" s="41">
        <v>-216</v>
      </c>
      <c r="N11" s="41">
        <v>-215</v>
      </c>
      <c r="O11" s="41">
        <v>-216</v>
      </c>
      <c r="P11" s="187"/>
      <c r="Q11" s="188">
        <v>-857</v>
      </c>
      <c r="R11" s="41">
        <v>-221</v>
      </c>
      <c r="S11" s="41">
        <v>-214</v>
      </c>
      <c r="T11" s="41">
        <v>-211</v>
      </c>
      <c r="U11" s="41">
        <v>-211</v>
      </c>
      <c r="V11" s="187"/>
    </row>
    <row r="12" spans="2:22" ht="12.75">
      <c r="B12" s="109" t="s">
        <v>51</v>
      </c>
      <c r="C12" s="41">
        <f>'Segmenty działalności_1Q'!E12</f>
        <v>-638.7</v>
      </c>
      <c r="D12" s="41"/>
      <c r="E12" s="188">
        <v>-2246</v>
      </c>
      <c r="F12" s="41">
        <v>-636.6</v>
      </c>
      <c r="G12" s="41">
        <v>-434</v>
      </c>
      <c r="H12" s="41">
        <v>-381</v>
      </c>
      <c r="I12" s="41">
        <v>-795</v>
      </c>
      <c r="J12" s="187"/>
      <c r="K12" s="188">
        <v>-2281</v>
      </c>
      <c r="L12" s="264">
        <v>-663</v>
      </c>
      <c r="M12" s="264">
        <v>-515</v>
      </c>
      <c r="N12" s="264">
        <v>-476</v>
      </c>
      <c r="O12" s="264">
        <v>-627</v>
      </c>
      <c r="P12" s="187"/>
      <c r="Q12" s="188">
        <v>-2654</v>
      </c>
      <c r="R12" s="41">
        <v>-882</v>
      </c>
      <c r="S12" s="41">
        <v>-524</v>
      </c>
      <c r="T12" s="41">
        <v>-643</v>
      </c>
      <c r="U12" s="41">
        <v>-605</v>
      </c>
      <c r="V12" s="187"/>
    </row>
    <row r="13" spans="2:22" ht="12.75">
      <c r="B13" s="184" t="s">
        <v>15</v>
      </c>
      <c r="C13" s="41">
        <f>'Segmenty działalności_1Q'!E13</f>
        <v>-170</v>
      </c>
      <c r="D13" s="41"/>
      <c r="E13" s="188">
        <v>-263.9</v>
      </c>
      <c r="F13" s="41">
        <v>-103.3</v>
      </c>
      <c r="G13" s="41">
        <v>-17</v>
      </c>
      <c r="H13" s="41">
        <v>35</v>
      </c>
      <c r="I13" s="41">
        <v>-179</v>
      </c>
      <c r="J13" s="187"/>
      <c r="K13" s="188">
        <v>-282</v>
      </c>
      <c r="L13" s="264">
        <v>-152</v>
      </c>
      <c r="M13" s="264">
        <v>-19</v>
      </c>
      <c r="N13" s="264">
        <v>17</v>
      </c>
      <c r="O13" s="264">
        <v>-128</v>
      </c>
      <c r="P13" s="187"/>
      <c r="Q13" s="188">
        <v>-279</v>
      </c>
      <c r="R13" s="41">
        <v>-85</v>
      </c>
      <c r="S13" s="41">
        <v>-51</v>
      </c>
      <c r="T13" s="41">
        <v>-63</v>
      </c>
      <c r="U13" s="41">
        <v>-80</v>
      </c>
      <c r="V13" s="187"/>
    </row>
    <row r="14" spans="2:22" ht="12.75">
      <c r="B14" s="185" t="s">
        <v>73</v>
      </c>
      <c r="C14" s="41">
        <f>'Segmenty działalności_1Q'!E14</f>
        <v>-217</v>
      </c>
      <c r="D14" s="41"/>
      <c r="E14" s="188">
        <v>-1055.3</v>
      </c>
      <c r="F14" s="41">
        <v>-324.1</v>
      </c>
      <c r="G14" s="41">
        <v>-179</v>
      </c>
      <c r="H14" s="41">
        <v>-210</v>
      </c>
      <c r="I14" s="41">
        <v>-342</v>
      </c>
      <c r="J14" s="187"/>
      <c r="K14" s="188">
        <v>-1090</v>
      </c>
      <c r="L14" s="41">
        <v>-316</v>
      </c>
      <c r="M14" s="41">
        <v>-249</v>
      </c>
      <c r="N14" s="41">
        <v>-273</v>
      </c>
      <c r="O14" s="41">
        <v>-252</v>
      </c>
      <c r="P14" s="187"/>
      <c r="Q14" s="188">
        <v>-1319</v>
      </c>
      <c r="R14" s="41">
        <v>-505</v>
      </c>
      <c r="S14" s="41">
        <v>-227</v>
      </c>
      <c r="T14" s="41">
        <v>-325</v>
      </c>
      <c r="U14" s="41">
        <v>-262</v>
      </c>
      <c r="V14" s="187"/>
    </row>
    <row r="15" spans="2:22" ht="12.75">
      <c r="B15" s="184" t="s">
        <v>106</v>
      </c>
      <c r="C15" s="41">
        <f>'Segmenty działalności_1Q'!E15</f>
        <v>-160</v>
      </c>
      <c r="D15" s="41"/>
      <c r="E15" s="188">
        <v>-776</v>
      </c>
      <c r="F15" s="41">
        <v>-248.9</v>
      </c>
      <c r="G15" s="41">
        <v>-179</v>
      </c>
      <c r="H15" s="41">
        <v>-193</v>
      </c>
      <c r="I15" s="41">
        <v>-155</v>
      </c>
      <c r="J15" s="187"/>
      <c r="K15" s="188">
        <v>-768</v>
      </c>
      <c r="L15" s="41">
        <v>-209</v>
      </c>
      <c r="M15" s="41">
        <v>-175</v>
      </c>
      <c r="N15" s="41">
        <v>-220</v>
      </c>
      <c r="O15" s="41">
        <v>-164</v>
      </c>
      <c r="P15" s="187"/>
      <c r="Q15" s="188">
        <v>-876</v>
      </c>
      <c r="R15" s="41">
        <v>-239</v>
      </c>
      <c r="S15" s="41">
        <v>-198</v>
      </c>
      <c r="T15" s="41">
        <v>-207</v>
      </c>
      <c r="U15" s="41">
        <v>-232</v>
      </c>
      <c r="V15" s="187"/>
    </row>
    <row r="16" spans="2:22" ht="12.75">
      <c r="B16" s="184" t="s">
        <v>14</v>
      </c>
      <c r="C16" s="41">
        <f>'Segmenty działalności_1Q'!E16</f>
        <v>43.8</v>
      </c>
      <c r="D16" s="41"/>
      <c r="E16" s="188">
        <v>179.7</v>
      </c>
      <c r="F16" s="41">
        <v>51.4</v>
      </c>
      <c r="G16" s="41">
        <v>43</v>
      </c>
      <c r="H16" s="41">
        <v>42</v>
      </c>
      <c r="I16" s="41">
        <v>43</v>
      </c>
      <c r="J16" s="187"/>
      <c r="K16" s="188">
        <v>133</v>
      </c>
      <c r="L16" s="41">
        <v>37</v>
      </c>
      <c r="M16" s="41">
        <v>36</v>
      </c>
      <c r="N16" s="41">
        <v>34</v>
      </c>
      <c r="O16" s="41">
        <v>26</v>
      </c>
      <c r="P16" s="187"/>
      <c r="Q16" s="188">
        <v>113</v>
      </c>
      <c r="R16" s="41">
        <v>33</v>
      </c>
      <c r="S16" s="41">
        <v>26</v>
      </c>
      <c r="T16" s="41">
        <v>28</v>
      </c>
      <c r="U16" s="41">
        <v>26</v>
      </c>
      <c r="V16" s="187"/>
    </row>
    <row r="17" spans="2:22" ht="12.75">
      <c r="B17" s="184" t="s">
        <v>224</v>
      </c>
      <c r="C17" s="41">
        <f>'Segmenty działalności_1Q'!E17</f>
        <v>-134.8</v>
      </c>
      <c r="D17" s="41"/>
      <c r="E17" s="188">
        <v>-330.3</v>
      </c>
      <c r="F17" s="41">
        <v>-11.6</v>
      </c>
      <c r="G17" s="159">
        <v>-102</v>
      </c>
      <c r="H17" s="159">
        <v>-55</v>
      </c>
      <c r="I17" s="159">
        <v>-162</v>
      </c>
      <c r="J17" s="187"/>
      <c r="K17" s="188">
        <v>-274</v>
      </c>
      <c r="L17" s="264">
        <v>-23</v>
      </c>
      <c r="M17" s="264">
        <v>-108</v>
      </c>
      <c r="N17" s="264">
        <v>-34</v>
      </c>
      <c r="O17" s="264">
        <v>-109</v>
      </c>
      <c r="P17" s="187"/>
      <c r="Q17" s="188">
        <v>-293</v>
      </c>
      <c r="R17" s="41">
        <v>-86</v>
      </c>
      <c r="S17" s="41">
        <v>-74</v>
      </c>
      <c r="T17" s="41">
        <v>-76</v>
      </c>
      <c r="U17" s="41">
        <v>-57</v>
      </c>
      <c r="V17" s="187"/>
    </row>
    <row r="18" spans="2:22" ht="12.75">
      <c r="B18" s="110" t="s">
        <v>22</v>
      </c>
      <c r="C18" s="107">
        <f>'Segmenty działalności_1Q'!E18</f>
        <v>-864</v>
      </c>
      <c r="D18" s="107"/>
      <c r="E18" s="189">
        <v>-3135</v>
      </c>
      <c r="F18" s="107">
        <v>-863.2</v>
      </c>
      <c r="G18" s="107">
        <v>-657</v>
      </c>
      <c r="H18" s="107">
        <v>-601</v>
      </c>
      <c r="I18" s="107">
        <v>-1014</v>
      </c>
      <c r="J18" s="187"/>
      <c r="K18" s="189">
        <v>-3145</v>
      </c>
      <c r="L18" s="265">
        <v>-880</v>
      </c>
      <c r="M18" s="265">
        <v>-731</v>
      </c>
      <c r="N18" s="265">
        <v>-691</v>
      </c>
      <c r="O18" s="265">
        <v>-843</v>
      </c>
      <c r="P18" s="187"/>
      <c r="Q18" s="189">
        <v>-3511</v>
      </c>
      <c r="R18" s="107">
        <v>-1103</v>
      </c>
      <c r="S18" s="107">
        <v>-738</v>
      </c>
      <c r="T18" s="107">
        <v>-854</v>
      </c>
      <c r="U18" s="107">
        <v>-816</v>
      </c>
      <c r="V18" s="187"/>
    </row>
    <row r="19" spans="2:22" ht="12.75">
      <c r="B19" s="109"/>
      <c r="C19" s="41"/>
      <c r="D19" s="41"/>
      <c r="E19" s="188"/>
      <c r="F19" s="41"/>
      <c r="G19" s="41"/>
      <c r="H19" s="41"/>
      <c r="I19" s="41"/>
      <c r="J19" s="187"/>
      <c r="K19" s="188"/>
      <c r="L19" s="41"/>
      <c r="M19" s="41"/>
      <c r="N19" s="41"/>
      <c r="O19" s="41"/>
      <c r="P19" s="187"/>
      <c r="Q19" s="188"/>
      <c r="R19" s="41"/>
      <c r="S19" s="41"/>
      <c r="T19" s="41"/>
      <c r="U19" s="41"/>
      <c r="V19" s="187"/>
    </row>
    <row r="20" spans="2:22" ht="13.5" thickBot="1">
      <c r="B20" s="112" t="s">
        <v>120</v>
      </c>
      <c r="C20" s="117">
        <f>'Segmenty działalności_1Q'!E20</f>
        <v>532.9</v>
      </c>
      <c r="D20" s="52"/>
      <c r="E20" s="190">
        <v>1450</v>
      </c>
      <c r="F20" s="52">
        <v>297</v>
      </c>
      <c r="G20" s="52">
        <v>373</v>
      </c>
      <c r="H20" s="52">
        <v>477</v>
      </c>
      <c r="I20" s="52">
        <v>302</v>
      </c>
      <c r="J20" s="187"/>
      <c r="K20" s="190">
        <v>1138</v>
      </c>
      <c r="L20" s="52">
        <v>300</v>
      </c>
      <c r="M20" s="52">
        <v>156</v>
      </c>
      <c r="N20" s="52">
        <v>273</v>
      </c>
      <c r="O20" s="52">
        <v>409</v>
      </c>
      <c r="P20" s="187"/>
      <c r="Q20" s="190">
        <v>739</v>
      </c>
      <c r="R20" s="52">
        <v>11</v>
      </c>
      <c r="S20" s="52">
        <v>91</v>
      </c>
      <c r="T20" s="52">
        <v>32</v>
      </c>
      <c r="U20" s="52">
        <v>605</v>
      </c>
      <c r="V20" s="187"/>
    </row>
    <row r="21" spans="2:21" ht="13.5" thickTop="1">
      <c r="B21" s="109"/>
      <c r="C21" s="41"/>
      <c r="D21" s="41"/>
      <c r="E21" s="41"/>
      <c r="F21" s="41"/>
      <c r="G21" s="41"/>
      <c r="H21" s="41"/>
      <c r="I21" s="41"/>
      <c r="K21" s="41"/>
      <c r="L21" s="41"/>
      <c r="M21" s="41"/>
      <c r="N21" s="41"/>
      <c r="O21" s="41"/>
      <c r="Q21" s="41"/>
      <c r="R21" s="41"/>
      <c r="S21" s="41"/>
      <c r="T21" s="41"/>
      <c r="U21" s="41"/>
    </row>
    <row r="22" spans="2:21" ht="12.75">
      <c r="B22" s="109" t="s">
        <v>245</v>
      </c>
      <c r="C22" s="41">
        <f>C20-C11</f>
        <v>757.9</v>
      </c>
      <c r="D22" s="41"/>
      <c r="E22" s="41">
        <v>2339</v>
      </c>
      <c r="F22" s="41">
        <v>523.5</v>
      </c>
      <c r="G22" s="41">
        <v>596</v>
      </c>
      <c r="H22" s="41">
        <v>697</v>
      </c>
      <c r="I22" s="41">
        <f>I20-I11</f>
        <v>521</v>
      </c>
      <c r="K22" s="41">
        <f>K20-K11</f>
        <v>2002</v>
      </c>
      <c r="L22" s="41">
        <f>L20-L11</f>
        <v>517</v>
      </c>
      <c r="M22" s="41">
        <f>M20-M11</f>
        <v>372</v>
      </c>
      <c r="N22" s="41">
        <f>N20-N11</f>
        <v>488</v>
      </c>
      <c r="O22" s="41">
        <f>O20-O11</f>
        <v>625</v>
      </c>
      <c r="Q22" s="41">
        <f>Q20-Q11</f>
        <v>1596</v>
      </c>
      <c r="R22" s="41">
        <f>R20-R11</f>
        <v>232</v>
      </c>
      <c r="S22" s="41">
        <f>S20-S11</f>
        <v>305</v>
      </c>
      <c r="T22" s="41">
        <f>T20-T11</f>
        <v>243</v>
      </c>
      <c r="U22" s="41">
        <f>U20-U11</f>
        <v>816</v>
      </c>
    </row>
    <row r="23" spans="2:21" ht="12.75">
      <c r="B23" s="109"/>
      <c r="C23" s="41"/>
      <c r="D23" s="41"/>
      <c r="E23" s="41"/>
      <c r="F23" s="41"/>
      <c r="G23" s="41"/>
      <c r="H23" s="41"/>
      <c r="I23" s="41"/>
      <c r="K23" s="41"/>
      <c r="L23" s="41"/>
      <c r="M23" s="41"/>
      <c r="N23" s="41"/>
      <c r="O23" s="41"/>
      <c r="Q23" s="41"/>
      <c r="R23" s="41"/>
      <c r="S23" s="41"/>
      <c r="T23" s="41"/>
      <c r="U23" s="41"/>
    </row>
    <row r="24" spans="2:22" ht="12.75">
      <c r="B24" s="109" t="s">
        <v>260</v>
      </c>
      <c r="C24" s="41">
        <v>-150</v>
      </c>
      <c r="D24" s="41"/>
      <c r="E24" s="188">
        <v>63.5</v>
      </c>
      <c r="F24" s="41">
        <v>-130</v>
      </c>
      <c r="G24" s="41">
        <v>175</v>
      </c>
      <c r="H24" s="41">
        <v>172</v>
      </c>
      <c r="I24" s="41">
        <v>-153.5</v>
      </c>
      <c r="J24" s="187"/>
      <c r="K24" s="188">
        <v>-48.71</v>
      </c>
      <c r="L24" s="41">
        <v>-118.11000000000001</v>
      </c>
      <c r="M24" s="41">
        <v>57.8</v>
      </c>
      <c r="N24" s="41">
        <v>114.20000000000002</v>
      </c>
      <c r="O24" s="41">
        <v>-102.6</v>
      </c>
      <c r="P24" s="187"/>
      <c r="Q24" s="188">
        <v>-171.97297726</v>
      </c>
      <c r="R24" s="41">
        <v>-59.81389912</v>
      </c>
      <c r="S24" s="41">
        <v>-24.996755009999998</v>
      </c>
      <c r="T24" s="41">
        <v>-24.466233129999992</v>
      </c>
      <c r="U24" s="41">
        <v>-62.69609</v>
      </c>
      <c r="V24" s="187"/>
    </row>
    <row r="25" spans="2:21" ht="12.75">
      <c r="B25" s="192"/>
      <c r="C25" s="21"/>
      <c r="D25" s="21"/>
      <c r="E25" s="21"/>
      <c r="F25" s="21"/>
      <c r="G25" s="21"/>
      <c r="H25" s="21"/>
      <c r="I25" s="21"/>
      <c r="J25" s="263"/>
      <c r="K25" s="21"/>
      <c r="L25" s="21"/>
      <c r="M25" s="21"/>
      <c r="N25" s="21"/>
      <c r="O25" s="21"/>
      <c r="P25" s="263"/>
      <c r="Q25" s="21"/>
      <c r="R25" s="21"/>
      <c r="S25" s="21"/>
      <c r="T25" s="21"/>
      <c r="U25" s="21"/>
    </row>
    <row r="26" spans="2:21" ht="15">
      <c r="B26" s="228"/>
      <c r="J26" s="17"/>
      <c r="K26" s="19"/>
      <c r="L26" s="19"/>
      <c r="M26" s="21"/>
      <c r="N26" s="21"/>
      <c r="O26" s="21"/>
      <c r="P26" s="263"/>
      <c r="Q26" s="21"/>
      <c r="R26" s="21"/>
      <c r="S26" s="21"/>
      <c r="T26" s="21"/>
      <c r="U26" s="21"/>
    </row>
    <row r="27" spans="2:21" ht="12.75" customHeight="1"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21"/>
      <c r="N27" s="21"/>
      <c r="O27" s="21"/>
      <c r="P27" s="263"/>
      <c r="Q27" s="21"/>
      <c r="R27" s="21"/>
      <c r="S27" s="21"/>
      <c r="T27" s="21"/>
      <c r="U27" s="21"/>
    </row>
    <row r="28" spans="2:21" ht="12.75" customHeight="1"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21"/>
      <c r="N28" s="21"/>
      <c r="O28" s="21"/>
      <c r="P28" s="263"/>
      <c r="Q28" s="21"/>
      <c r="R28" s="21"/>
      <c r="S28" s="21"/>
      <c r="T28" s="21"/>
      <c r="U28" s="21"/>
    </row>
    <row r="29" spans="2:21" ht="12.75" customHeight="1"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21"/>
      <c r="N29" s="21"/>
      <c r="O29" s="21"/>
      <c r="P29" s="263"/>
      <c r="Q29" s="21"/>
      <c r="R29" s="21"/>
      <c r="S29" s="21"/>
      <c r="T29" s="21"/>
      <c r="U29" s="21"/>
    </row>
    <row r="30" spans="2:21" ht="12.75" customHeight="1"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21"/>
      <c r="N30" s="21"/>
      <c r="O30" s="21"/>
      <c r="P30" s="263"/>
      <c r="Q30" s="21"/>
      <c r="R30" s="21"/>
      <c r="S30" s="21"/>
      <c r="T30" s="21"/>
      <c r="U30" s="21"/>
    </row>
    <row r="31" spans="2:21" ht="12.75">
      <c r="B31" s="266"/>
      <c r="C31" s="21"/>
      <c r="D31" s="21"/>
      <c r="E31" s="21"/>
      <c r="F31" s="21"/>
      <c r="G31" s="21"/>
      <c r="H31" s="21"/>
      <c r="I31" s="21"/>
      <c r="J31" s="263"/>
      <c r="K31" s="21"/>
      <c r="L31" s="21"/>
      <c r="M31" s="21"/>
      <c r="N31" s="21"/>
      <c r="O31" s="21"/>
      <c r="P31" s="263"/>
      <c r="Q31" s="21"/>
      <c r="R31" s="21"/>
      <c r="S31" s="21"/>
      <c r="T31" s="21"/>
      <c r="U31" s="21"/>
    </row>
    <row r="32" spans="2:21" ht="12.75">
      <c r="B32" s="267"/>
      <c r="C32" s="21"/>
      <c r="D32" s="21"/>
      <c r="E32" s="21"/>
      <c r="F32" s="21"/>
      <c r="G32" s="21"/>
      <c r="H32" s="21"/>
      <c r="I32" s="21"/>
      <c r="J32" s="263"/>
      <c r="K32" s="21"/>
      <c r="L32" s="21"/>
      <c r="M32" s="21"/>
      <c r="N32" s="21"/>
      <c r="O32" s="21"/>
      <c r="P32" s="263"/>
      <c r="Q32" s="21"/>
      <c r="R32" s="21"/>
      <c r="S32" s="21"/>
      <c r="T32" s="21"/>
      <c r="U32" s="21"/>
    </row>
    <row r="33" spans="2:21" ht="12.75">
      <c r="B33" s="267"/>
      <c r="C33" s="21"/>
      <c r="D33" s="21"/>
      <c r="E33" s="21"/>
      <c r="F33" s="21"/>
      <c r="G33" s="21"/>
      <c r="H33" s="21"/>
      <c r="I33" s="21"/>
      <c r="J33" s="263"/>
      <c r="K33" s="21"/>
      <c r="L33" s="21"/>
      <c r="M33" s="21"/>
      <c r="N33" s="21"/>
      <c r="O33" s="21"/>
      <c r="P33" s="263"/>
      <c r="Q33" s="21"/>
      <c r="R33" s="21"/>
      <c r="S33" s="21"/>
      <c r="T33" s="21"/>
      <c r="U33" s="21"/>
    </row>
    <row r="34" spans="2:21" ht="12.75">
      <c r="B34" s="267"/>
      <c r="C34" s="21"/>
      <c r="D34" s="21"/>
      <c r="E34" s="21"/>
      <c r="F34" s="21"/>
      <c r="G34" s="21"/>
      <c r="H34" s="21"/>
      <c r="I34" s="21"/>
      <c r="J34" s="263"/>
      <c r="K34" s="21"/>
      <c r="L34" s="21"/>
      <c r="M34" s="21"/>
      <c r="N34" s="21"/>
      <c r="O34" s="21"/>
      <c r="P34" s="263"/>
      <c r="Q34" s="21"/>
      <c r="R34" s="21"/>
      <c r="S34" s="21"/>
      <c r="T34" s="21"/>
      <c r="U34" s="21"/>
    </row>
    <row r="35" spans="2:21" ht="12.75">
      <c r="B35" s="109"/>
      <c r="C35" s="21"/>
      <c r="D35" s="21"/>
      <c r="E35" s="21"/>
      <c r="F35" s="21"/>
      <c r="G35" s="21"/>
      <c r="H35" s="21"/>
      <c r="I35" s="21"/>
      <c r="J35" s="263"/>
      <c r="K35" s="21"/>
      <c r="L35" s="21"/>
      <c r="M35" s="21"/>
      <c r="N35" s="21"/>
      <c r="O35" s="21"/>
      <c r="P35" s="263"/>
      <c r="Q35" s="21"/>
      <c r="R35" s="21"/>
      <c r="S35" s="21"/>
      <c r="T35" s="21"/>
      <c r="U35" s="21"/>
    </row>
    <row r="36" spans="2:21" ht="12.75">
      <c r="B36" s="192"/>
      <c r="C36" s="21"/>
      <c r="D36" s="21"/>
      <c r="E36" s="21"/>
      <c r="F36" s="21"/>
      <c r="G36" s="21"/>
      <c r="H36" s="21"/>
      <c r="I36" s="21"/>
      <c r="J36" s="263"/>
      <c r="K36" s="21"/>
      <c r="L36" s="21"/>
      <c r="M36" s="21"/>
      <c r="N36" s="21"/>
      <c r="O36" s="21"/>
      <c r="P36" s="263"/>
      <c r="Q36" s="21"/>
      <c r="R36" s="21"/>
      <c r="S36" s="21"/>
      <c r="T36" s="21"/>
      <c r="U36" s="21"/>
    </row>
    <row r="37" spans="2:21" ht="12.75">
      <c r="B37" s="192"/>
      <c r="C37" s="21"/>
      <c r="D37" s="21"/>
      <c r="E37" s="21"/>
      <c r="F37" s="21"/>
      <c r="G37" s="21"/>
      <c r="H37" s="21"/>
      <c r="I37" s="21"/>
      <c r="J37" s="263"/>
      <c r="K37" s="21"/>
      <c r="L37" s="21"/>
      <c r="M37" s="21"/>
      <c r="N37" s="21"/>
      <c r="O37" s="21"/>
      <c r="P37" s="263"/>
      <c r="Q37" s="21"/>
      <c r="R37" s="21"/>
      <c r="S37" s="21"/>
      <c r="T37" s="21"/>
      <c r="U37" s="21"/>
    </row>
    <row r="38" spans="2:21" ht="12.75">
      <c r="B38" s="192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Q38" s="21"/>
      <c r="R38" s="21"/>
      <c r="S38" s="21"/>
      <c r="T38" s="21"/>
      <c r="U38" s="21"/>
    </row>
    <row r="39" spans="3:21" ht="12.75"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Q39" s="21"/>
      <c r="R39" s="21"/>
      <c r="S39" s="21"/>
      <c r="T39" s="21"/>
      <c r="U39" s="21"/>
    </row>
    <row r="40" spans="3:21" ht="12.75"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Q40" s="21"/>
      <c r="R40" s="21"/>
      <c r="S40" s="21"/>
      <c r="T40" s="21"/>
      <c r="U40" s="21"/>
    </row>
    <row r="41" spans="3:21" ht="12.75"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Q41" s="21"/>
      <c r="R41" s="21"/>
      <c r="S41" s="21"/>
      <c r="T41" s="21"/>
      <c r="U41" s="21"/>
    </row>
    <row r="42" spans="3:21" ht="12.75"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Q42" s="21"/>
      <c r="R42" s="21"/>
      <c r="S42" s="21"/>
      <c r="T42" s="21"/>
      <c r="U42" s="21"/>
    </row>
    <row r="43" spans="3:21" ht="12.75"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Q43" s="21"/>
      <c r="R43" s="21"/>
      <c r="S43" s="21"/>
      <c r="T43" s="21"/>
      <c r="U43" s="21"/>
    </row>
    <row r="44" spans="3:21" ht="12.75"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Q44" s="21"/>
      <c r="R44" s="21"/>
      <c r="S44" s="21"/>
      <c r="T44" s="21"/>
      <c r="U44" s="21"/>
    </row>
    <row r="45" spans="3:21" ht="12.75"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Q45" s="21"/>
      <c r="R45" s="21"/>
      <c r="S45" s="21"/>
      <c r="T45" s="21"/>
      <c r="U45" s="21"/>
    </row>
    <row r="46" spans="3:21" ht="12.75"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Q46" s="21"/>
      <c r="R46" s="21"/>
      <c r="S46" s="21"/>
      <c r="T46" s="21"/>
      <c r="U46" s="21"/>
    </row>
    <row r="47" spans="3:21" ht="12.75"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Q47" s="21"/>
      <c r="R47" s="21"/>
      <c r="S47" s="21"/>
      <c r="T47" s="21"/>
      <c r="U47" s="21"/>
    </row>
    <row r="48" spans="3:21" ht="12.75"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Q48" s="21"/>
      <c r="R48" s="21"/>
      <c r="S48" s="21"/>
      <c r="T48" s="21"/>
      <c r="U48" s="21"/>
    </row>
  </sheetData>
  <sheetProtection/>
  <mergeCells count="5">
    <mergeCell ref="K5:O5"/>
    <mergeCell ref="Q5:U5"/>
    <mergeCell ref="C2:I2"/>
    <mergeCell ref="C3:I3"/>
    <mergeCell ref="E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Y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9" width="13.8515625" style="17" customWidth="1"/>
    <col min="10" max="10" width="10.140625" style="0" customWidth="1"/>
    <col min="11" max="15" width="13.8515625" style="17" customWidth="1"/>
    <col min="16" max="16" width="10.140625" style="0" customWidth="1"/>
    <col min="17" max="21" width="13.8515625" style="17" customWidth="1"/>
  </cols>
  <sheetData>
    <row r="1" spans="3:21" ht="12.75">
      <c r="C1" s="20"/>
      <c r="D1" s="20"/>
      <c r="E1" s="20"/>
      <c r="F1" s="20"/>
      <c r="G1" s="20"/>
      <c r="H1" s="20"/>
      <c r="I1" s="20"/>
      <c r="K1" s="20"/>
      <c r="L1" s="20"/>
      <c r="M1" s="20"/>
      <c r="N1" s="20"/>
      <c r="O1" s="20"/>
      <c r="Q1" s="20"/>
      <c r="R1" s="20"/>
      <c r="S1" s="20"/>
      <c r="T1" s="20"/>
      <c r="U1" s="20"/>
    </row>
    <row r="2" spans="2:21" ht="25.5" customHeight="1">
      <c r="B2" s="186" t="s">
        <v>55</v>
      </c>
      <c r="C2" s="374" t="s">
        <v>128</v>
      </c>
      <c r="D2" s="374"/>
      <c r="E2" s="374"/>
      <c r="F2" s="374"/>
      <c r="G2" s="374"/>
      <c r="H2" s="374"/>
      <c r="I2" s="374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2.75">
      <c r="A3" s="20"/>
      <c r="B3" s="96"/>
      <c r="C3" s="373" t="s">
        <v>170</v>
      </c>
      <c r="D3" s="373"/>
      <c r="E3" s="373"/>
      <c r="F3" s="373"/>
      <c r="G3" s="373"/>
      <c r="H3" s="373"/>
      <c r="I3" s="373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2.75">
      <c r="B4" s="183"/>
      <c r="C4" s="98" t="s">
        <v>300</v>
      </c>
      <c r="D4" s="98"/>
      <c r="E4" s="98" t="s">
        <v>288</v>
      </c>
      <c r="F4" s="98" t="s">
        <v>287</v>
      </c>
      <c r="G4" s="98" t="s">
        <v>264</v>
      </c>
      <c r="H4" s="98" t="s">
        <v>246</v>
      </c>
      <c r="I4" s="98" t="s">
        <v>247</v>
      </c>
      <c r="K4" s="98" t="s">
        <v>232</v>
      </c>
      <c r="L4" s="98" t="s">
        <v>233</v>
      </c>
      <c r="M4" s="98" t="s">
        <v>234</v>
      </c>
      <c r="N4" s="98" t="s">
        <v>229</v>
      </c>
      <c r="O4" s="98" t="s">
        <v>223</v>
      </c>
      <c r="Q4" s="98" t="s">
        <v>214</v>
      </c>
      <c r="R4" s="98" t="s">
        <v>211</v>
      </c>
      <c r="S4" s="98" t="s">
        <v>209</v>
      </c>
      <c r="T4" s="98" t="s">
        <v>203</v>
      </c>
      <c r="U4" s="98" t="s">
        <v>204</v>
      </c>
    </row>
    <row r="5" spans="2:21" ht="12.75">
      <c r="B5" s="101" t="s">
        <v>114</v>
      </c>
      <c r="C5" s="119"/>
      <c r="D5" s="119"/>
      <c r="E5" s="369" t="s">
        <v>228</v>
      </c>
      <c r="F5" s="369"/>
      <c r="G5" s="369"/>
      <c r="H5" s="369"/>
      <c r="I5" s="369"/>
      <c r="K5" s="369"/>
      <c r="L5" s="369"/>
      <c r="M5" s="369"/>
      <c r="N5" s="369"/>
      <c r="O5" s="369"/>
      <c r="Q5" s="369"/>
      <c r="R5" s="369"/>
      <c r="S5" s="369"/>
      <c r="T5" s="369"/>
      <c r="U5" s="369"/>
    </row>
    <row r="6" spans="2:21" ht="12.75">
      <c r="B6" s="104"/>
      <c r="C6" s="41"/>
      <c r="D6" s="41"/>
      <c r="E6" s="188"/>
      <c r="F6" s="41"/>
      <c r="G6" s="41"/>
      <c r="H6" s="41"/>
      <c r="I6" s="41"/>
      <c r="K6" s="188"/>
      <c r="L6" s="41"/>
      <c r="M6" s="41"/>
      <c r="N6" s="41"/>
      <c r="O6" s="41"/>
      <c r="Q6" s="188"/>
      <c r="R6" s="41"/>
      <c r="S6" s="41"/>
      <c r="T6" s="41"/>
      <c r="U6" s="41"/>
    </row>
    <row r="7" spans="2:22" ht="12.75">
      <c r="B7" s="104" t="s">
        <v>80</v>
      </c>
      <c r="C7" s="41">
        <f>'Segmenty działalności_1Q'!F7</f>
        <v>510</v>
      </c>
      <c r="D7" s="41"/>
      <c r="E7" s="188">
        <v>1215.2</v>
      </c>
      <c r="F7" s="41">
        <v>409.6</v>
      </c>
      <c r="G7" s="41">
        <v>136</v>
      </c>
      <c r="H7" s="41">
        <v>212</v>
      </c>
      <c r="I7" s="41">
        <v>457</v>
      </c>
      <c r="J7" s="187"/>
      <c r="K7" s="188">
        <v>1149</v>
      </c>
      <c r="L7" s="41">
        <v>406</v>
      </c>
      <c r="M7" s="41">
        <v>135</v>
      </c>
      <c r="N7" s="41">
        <v>186</v>
      </c>
      <c r="O7" s="41">
        <v>422</v>
      </c>
      <c r="P7" s="187"/>
      <c r="Q7" s="188">
        <v>1658</v>
      </c>
      <c r="R7" s="41">
        <v>518</v>
      </c>
      <c r="S7" s="41">
        <v>242</v>
      </c>
      <c r="T7" s="41">
        <v>272</v>
      </c>
      <c r="U7" s="41">
        <v>626</v>
      </c>
      <c r="V7" s="187"/>
    </row>
    <row r="8" spans="2:22" ht="12.75">
      <c r="B8" s="104" t="s">
        <v>81</v>
      </c>
      <c r="C8" s="41">
        <f>'Segmenty działalności_1Q'!F8</f>
        <v>231.5</v>
      </c>
      <c r="D8" s="41"/>
      <c r="E8" s="188">
        <v>672.2</v>
      </c>
      <c r="F8" s="41">
        <v>207.5</v>
      </c>
      <c r="G8" s="41">
        <v>103</v>
      </c>
      <c r="H8" s="41">
        <v>131</v>
      </c>
      <c r="I8" s="41">
        <v>231</v>
      </c>
      <c r="J8" s="187"/>
      <c r="K8" s="188">
        <v>794</v>
      </c>
      <c r="L8" s="41">
        <v>211</v>
      </c>
      <c r="M8" s="41">
        <v>156</v>
      </c>
      <c r="N8" s="41">
        <v>198</v>
      </c>
      <c r="O8" s="41">
        <v>229</v>
      </c>
      <c r="P8" s="187"/>
      <c r="Q8" s="188">
        <v>405</v>
      </c>
      <c r="R8" s="41">
        <v>100</v>
      </c>
      <c r="S8" s="41">
        <v>75</v>
      </c>
      <c r="T8" s="41">
        <v>97</v>
      </c>
      <c r="U8" s="41">
        <v>133</v>
      </c>
      <c r="V8" s="187"/>
    </row>
    <row r="9" spans="2:22" ht="12.75">
      <c r="B9" s="106" t="s">
        <v>82</v>
      </c>
      <c r="C9" s="107">
        <f>'Segmenty działalności_1Q'!F9</f>
        <v>741.6</v>
      </c>
      <c r="D9" s="107"/>
      <c r="E9" s="189">
        <v>1887</v>
      </c>
      <c r="F9" s="107">
        <v>617.2</v>
      </c>
      <c r="G9" s="107">
        <v>239</v>
      </c>
      <c r="H9" s="107">
        <v>343</v>
      </c>
      <c r="I9" s="107">
        <v>688</v>
      </c>
      <c r="J9" s="187"/>
      <c r="K9" s="189">
        <v>1943</v>
      </c>
      <c r="L9" s="107">
        <v>617</v>
      </c>
      <c r="M9" s="107">
        <v>291</v>
      </c>
      <c r="N9" s="107">
        <v>384</v>
      </c>
      <c r="O9" s="107">
        <v>651</v>
      </c>
      <c r="P9" s="187"/>
      <c r="Q9" s="189">
        <v>2063</v>
      </c>
      <c r="R9" s="107">
        <v>618</v>
      </c>
      <c r="S9" s="107">
        <v>317</v>
      </c>
      <c r="T9" s="107">
        <v>369</v>
      </c>
      <c r="U9" s="107">
        <v>759</v>
      </c>
      <c r="V9" s="187"/>
    </row>
    <row r="10" spans="2:22" ht="12.75">
      <c r="B10" s="104"/>
      <c r="C10" s="41"/>
      <c r="D10" s="41"/>
      <c r="E10" s="188"/>
      <c r="F10" s="41"/>
      <c r="G10" s="41"/>
      <c r="H10" s="41"/>
      <c r="I10" s="41"/>
      <c r="J10" s="187"/>
      <c r="K10" s="188"/>
      <c r="L10" s="41"/>
      <c r="M10" s="41"/>
      <c r="N10" s="41"/>
      <c r="O10" s="41"/>
      <c r="P10" s="187"/>
      <c r="Q10" s="188"/>
      <c r="R10" s="41"/>
      <c r="S10" s="41"/>
      <c r="T10" s="41"/>
      <c r="U10" s="41"/>
      <c r="V10" s="187"/>
    </row>
    <row r="11" spans="2:22" ht="12.75">
      <c r="B11" s="109" t="s">
        <v>105</v>
      </c>
      <c r="C11" s="41">
        <f>'Segmenty działalności_1Q'!F11</f>
        <v>-96</v>
      </c>
      <c r="D11" s="41"/>
      <c r="E11" s="188">
        <v>-312.3</v>
      </c>
      <c r="F11" s="41">
        <v>-77.10233998726301</v>
      </c>
      <c r="G11" s="41">
        <v>-74</v>
      </c>
      <c r="H11" s="41">
        <v>-78</v>
      </c>
      <c r="I11" s="41">
        <v>-83</v>
      </c>
      <c r="J11" s="187"/>
      <c r="K11" s="188">
        <v>-301</v>
      </c>
      <c r="L11" s="41">
        <v>-78</v>
      </c>
      <c r="M11" s="41">
        <v>-68</v>
      </c>
      <c r="N11" s="41">
        <v>-73</v>
      </c>
      <c r="O11" s="41">
        <v>-82</v>
      </c>
      <c r="P11" s="187"/>
      <c r="Q11" s="188">
        <v>-359</v>
      </c>
      <c r="R11" s="41">
        <v>-109</v>
      </c>
      <c r="S11" s="41">
        <v>-74</v>
      </c>
      <c r="T11" s="41">
        <v>-76</v>
      </c>
      <c r="U11" s="41">
        <v>-100</v>
      </c>
      <c r="V11" s="187"/>
    </row>
    <row r="12" spans="2:22" ht="12.75">
      <c r="B12" s="109" t="s">
        <v>51</v>
      </c>
      <c r="C12" s="41">
        <f>'Segmenty działalności_1Q'!F12</f>
        <v>-379.6</v>
      </c>
      <c r="D12" s="41"/>
      <c r="E12" s="188">
        <v>-1207.9</v>
      </c>
      <c r="F12" s="41">
        <v>-354.7</v>
      </c>
      <c r="G12" s="41">
        <v>-234</v>
      </c>
      <c r="H12" s="41">
        <v>-241</v>
      </c>
      <c r="I12" s="41">
        <v>-378</v>
      </c>
      <c r="J12" s="187"/>
      <c r="K12" s="188">
        <v>-1480</v>
      </c>
      <c r="L12" s="41">
        <v>-463</v>
      </c>
      <c r="M12" s="41">
        <v>-270</v>
      </c>
      <c r="N12" s="41">
        <v>-312</v>
      </c>
      <c r="O12" s="41">
        <v>-435</v>
      </c>
      <c r="P12" s="187"/>
      <c r="Q12" s="188">
        <v>-1560</v>
      </c>
      <c r="R12" s="41">
        <v>-462</v>
      </c>
      <c r="S12" s="41">
        <v>-290</v>
      </c>
      <c r="T12" s="41">
        <v>-307</v>
      </c>
      <c r="U12" s="41">
        <v>-501</v>
      </c>
      <c r="V12" s="187"/>
    </row>
    <row r="13" spans="2:22" ht="12.75">
      <c r="B13" s="184" t="s">
        <v>15</v>
      </c>
      <c r="C13" s="41">
        <f>'Segmenty działalności_1Q'!F13</f>
        <v>-300</v>
      </c>
      <c r="D13" s="41"/>
      <c r="E13" s="188">
        <v>-855.7</v>
      </c>
      <c r="F13" s="41">
        <v>-270.5</v>
      </c>
      <c r="G13" s="41">
        <v>-129</v>
      </c>
      <c r="H13" s="41">
        <v>-162</v>
      </c>
      <c r="I13" s="41">
        <v>-294</v>
      </c>
      <c r="J13" s="187"/>
      <c r="K13" s="188">
        <v>-1059</v>
      </c>
      <c r="L13" s="41">
        <v>-305</v>
      </c>
      <c r="M13" s="41">
        <v>-182</v>
      </c>
      <c r="N13" s="41">
        <v>-219</v>
      </c>
      <c r="O13" s="41">
        <v>-353</v>
      </c>
      <c r="P13" s="187"/>
      <c r="Q13" s="188">
        <v>-1156</v>
      </c>
      <c r="R13" s="41">
        <v>-323</v>
      </c>
      <c r="S13" s="41">
        <v>-191</v>
      </c>
      <c r="T13" s="41">
        <v>-227</v>
      </c>
      <c r="U13" s="41">
        <v>-415</v>
      </c>
      <c r="V13" s="187"/>
    </row>
    <row r="14" spans="2:22" ht="12.75">
      <c r="B14" s="185" t="s">
        <v>73</v>
      </c>
      <c r="C14" s="41">
        <f>'Segmenty działalności_1Q'!F14</f>
        <v>-29.5</v>
      </c>
      <c r="D14" s="41"/>
      <c r="E14" s="188">
        <v>-157.4</v>
      </c>
      <c r="F14" s="41">
        <v>-62</v>
      </c>
      <c r="G14" s="41">
        <v>-32</v>
      </c>
      <c r="H14" s="41">
        <v>-32</v>
      </c>
      <c r="I14" s="41">
        <v>-32</v>
      </c>
      <c r="J14" s="187"/>
      <c r="K14" s="188">
        <v>-157</v>
      </c>
      <c r="L14" s="41">
        <v>-45</v>
      </c>
      <c r="M14" s="41">
        <v>-34</v>
      </c>
      <c r="N14" s="41">
        <v>-43</v>
      </c>
      <c r="O14" s="41">
        <v>-35</v>
      </c>
      <c r="P14" s="187"/>
      <c r="Q14" s="188">
        <v>-133</v>
      </c>
      <c r="R14" s="41">
        <v>-33</v>
      </c>
      <c r="S14" s="41">
        <v>-33</v>
      </c>
      <c r="T14" s="41">
        <v>-33</v>
      </c>
      <c r="U14" s="41">
        <v>-34</v>
      </c>
      <c r="V14" s="187"/>
    </row>
    <row r="15" spans="2:22" ht="12.75">
      <c r="B15" s="184" t="s">
        <v>106</v>
      </c>
      <c r="C15" s="41">
        <f>'Segmenty działalności_1Q'!F15</f>
        <v>-22.9</v>
      </c>
      <c r="D15" s="41"/>
      <c r="E15" s="188">
        <v>-140.4</v>
      </c>
      <c r="F15" s="41">
        <v>-43.1</v>
      </c>
      <c r="G15" s="41">
        <v>-48</v>
      </c>
      <c r="H15" s="41">
        <v>-27</v>
      </c>
      <c r="I15" s="41">
        <v>-22</v>
      </c>
      <c r="J15" s="187"/>
      <c r="K15" s="188">
        <v>-149</v>
      </c>
      <c r="L15" s="41">
        <v>-53</v>
      </c>
      <c r="M15" s="41">
        <v>-39</v>
      </c>
      <c r="N15" s="41">
        <v>-33</v>
      </c>
      <c r="O15" s="41">
        <v>-24</v>
      </c>
      <c r="P15" s="187"/>
      <c r="Q15" s="188">
        <v>-160</v>
      </c>
      <c r="R15" s="41">
        <v>-50</v>
      </c>
      <c r="S15" s="41">
        <v>-49</v>
      </c>
      <c r="T15" s="41">
        <v>-30</v>
      </c>
      <c r="U15" s="41">
        <v>-31</v>
      </c>
      <c r="V15" s="187"/>
    </row>
    <row r="16" spans="2:22" ht="12.75">
      <c r="B16" s="184" t="s">
        <v>14</v>
      </c>
      <c r="C16" s="41">
        <f>'Segmenty działalności_1Q'!F16</f>
        <v>0</v>
      </c>
      <c r="D16" s="41"/>
      <c r="E16" s="188">
        <v>0</v>
      </c>
      <c r="F16" s="41">
        <v>0</v>
      </c>
      <c r="G16" s="41">
        <v>0</v>
      </c>
      <c r="H16" s="41">
        <v>0</v>
      </c>
      <c r="I16" s="41">
        <v>0</v>
      </c>
      <c r="J16" s="187"/>
      <c r="K16" s="188">
        <v>0</v>
      </c>
      <c r="L16" s="41">
        <v>0</v>
      </c>
      <c r="M16" s="41">
        <v>0</v>
      </c>
      <c r="N16" s="41">
        <v>0</v>
      </c>
      <c r="O16" s="41">
        <v>0</v>
      </c>
      <c r="P16" s="187"/>
      <c r="Q16" s="188">
        <v>0</v>
      </c>
      <c r="R16" s="41">
        <v>0</v>
      </c>
      <c r="S16" s="41">
        <v>0</v>
      </c>
      <c r="T16" s="41">
        <v>0</v>
      </c>
      <c r="U16" s="41">
        <v>0</v>
      </c>
      <c r="V16" s="187"/>
    </row>
    <row r="17" spans="2:22" ht="12.75">
      <c r="B17" s="184" t="s">
        <v>224</v>
      </c>
      <c r="C17" s="41">
        <f>'Segmenty działalności_1Q'!F17</f>
        <v>-26.9</v>
      </c>
      <c r="D17" s="41"/>
      <c r="E17" s="188">
        <v>-54.2</v>
      </c>
      <c r="F17" s="41">
        <v>20.9</v>
      </c>
      <c r="G17" s="159">
        <v>-25</v>
      </c>
      <c r="H17" s="159">
        <v>-20</v>
      </c>
      <c r="I17" s="159">
        <v>-30</v>
      </c>
      <c r="J17" s="187"/>
      <c r="K17" s="188">
        <v>-115</v>
      </c>
      <c r="L17" s="41">
        <v>-60</v>
      </c>
      <c r="M17" s="41">
        <v>-15</v>
      </c>
      <c r="N17" s="41">
        <v>-17</v>
      </c>
      <c r="O17" s="41">
        <v>-23</v>
      </c>
      <c r="P17" s="187"/>
      <c r="Q17" s="188">
        <v>-111</v>
      </c>
      <c r="R17" s="41">
        <v>-56</v>
      </c>
      <c r="S17" s="41">
        <v>-17</v>
      </c>
      <c r="T17" s="41">
        <v>-17</v>
      </c>
      <c r="U17" s="41">
        <v>-21</v>
      </c>
      <c r="V17" s="187"/>
    </row>
    <row r="18" spans="2:22" ht="12.75">
      <c r="B18" s="110" t="s">
        <v>22</v>
      </c>
      <c r="C18" s="107">
        <f>'Segmenty działalności_1Q'!F18</f>
        <v>-475.7</v>
      </c>
      <c r="D18" s="107"/>
      <c r="E18" s="189">
        <v>-1520.2</v>
      </c>
      <c r="F18" s="107">
        <v>-431.8</v>
      </c>
      <c r="G18" s="107">
        <v>-308</v>
      </c>
      <c r="H18" s="107">
        <v>-319</v>
      </c>
      <c r="I18" s="107">
        <v>-461</v>
      </c>
      <c r="J18" s="187"/>
      <c r="K18" s="189">
        <f>-1781</f>
        <v>-1781</v>
      </c>
      <c r="L18" s="107">
        <v>-541</v>
      </c>
      <c r="M18" s="107">
        <v>-338</v>
      </c>
      <c r="N18" s="107">
        <v>-385</v>
      </c>
      <c r="O18" s="107">
        <v>-517</v>
      </c>
      <c r="P18" s="187"/>
      <c r="Q18" s="189">
        <v>-1919</v>
      </c>
      <c r="R18" s="107">
        <v>-571</v>
      </c>
      <c r="S18" s="107">
        <v>-364</v>
      </c>
      <c r="T18" s="107">
        <v>-383</v>
      </c>
      <c r="U18" s="107">
        <v>-601</v>
      </c>
      <c r="V18" s="187"/>
    </row>
    <row r="19" spans="2:22" ht="12.75">
      <c r="B19" s="109"/>
      <c r="C19" s="41"/>
      <c r="D19" s="41"/>
      <c r="E19" s="188"/>
      <c r="F19" s="41"/>
      <c r="G19" s="41"/>
      <c r="H19" s="41"/>
      <c r="I19" s="41"/>
      <c r="J19" s="187"/>
      <c r="K19" s="188"/>
      <c r="L19" s="41"/>
      <c r="M19" s="41"/>
      <c r="N19" s="41"/>
      <c r="O19" s="41"/>
      <c r="P19" s="187"/>
      <c r="Q19" s="188"/>
      <c r="R19" s="41"/>
      <c r="S19" s="41"/>
      <c r="T19" s="41"/>
      <c r="U19" s="41"/>
      <c r="V19" s="187"/>
    </row>
    <row r="20" spans="2:22" ht="13.5" thickBot="1">
      <c r="B20" s="112" t="s">
        <v>120</v>
      </c>
      <c r="C20" s="117">
        <f>'Segmenty działalności_1Q'!F20</f>
        <v>265.8</v>
      </c>
      <c r="D20" s="52"/>
      <c r="E20" s="190">
        <v>367.2</v>
      </c>
      <c r="F20" s="52">
        <v>185.3</v>
      </c>
      <c r="G20" s="52">
        <v>-69</v>
      </c>
      <c r="H20" s="52">
        <v>24</v>
      </c>
      <c r="I20" s="52">
        <v>227</v>
      </c>
      <c r="J20" s="187"/>
      <c r="K20" s="190">
        <v>162</v>
      </c>
      <c r="L20" s="52">
        <v>76</v>
      </c>
      <c r="M20" s="52">
        <v>-47</v>
      </c>
      <c r="N20" s="52">
        <v>-1</v>
      </c>
      <c r="O20" s="52">
        <v>134</v>
      </c>
      <c r="P20" s="187"/>
      <c r="Q20" s="190">
        <v>144</v>
      </c>
      <c r="R20" s="52">
        <v>47</v>
      </c>
      <c r="S20" s="52">
        <v>-47</v>
      </c>
      <c r="T20" s="52">
        <v>-14</v>
      </c>
      <c r="U20" s="52">
        <v>158</v>
      </c>
      <c r="V20" s="187"/>
    </row>
    <row r="21" spans="2:21" ht="13.5" thickTop="1">
      <c r="B21" s="109"/>
      <c r="C21" s="41"/>
      <c r="D21" s="41"/>
      <c r="E21" s="41"/>
      <c r="F21" s="41"/>
      <c r="G21" s="41"/>
      <c r="H21" s="41"/>
      <c r="I21" s="41"/>
      <c r="K21" s="41"/>
      <c r="L21" s="41"/>
      <c r="M21" s="41"/>
      <c r="N21" s="41"/>
      <c r="O21" s="41"/>
      <c r="Q21" s="41"/>
      <c r="R21" s="41"/>
      <c r="S21" s="41"/>
      <c r="T21" s="41"/>
      <c r="U21" s="41"/>
    </row>
    <row r="22" spans="2:21" ht="12.75">
      <c r="B22" s="109" t="s">
        <v>245</v>
      </c>
      <c r="C22" s="41">
        <f>C20-C11</f>
        <v>361.8</v>
      </c>
      <c r="D22" s="41"/>
      <c r="E22" s="41">
        <v>679.5</v>
      </c>
      <c r="F22" s="41">
        <v>262.402339987263</v>
      </c>
      <c r="G22" s="41">
        <f>G20-G11</f>
        <v>5</v>
      </c>
      <c r="H22" s="41">
        <v>102</v>
      </c>
      <c r="I22" s="41">
        <f>I20-I11</f>
        <v>310</v>
      </c>
      <c r="K22" s="41">
        <f>K20-K11</f>
        <v>463</v>
      </c>
      <c r="L22" s="41">
        <f>L20-L11</f>
        <v>154</v>
      </c>
      <c r="M22" s="41">
        <f>M20-M11</f>
        <v>21</v>
      </c>
      <c r="N22" s="41">
        <f>N20-N11</f>
        <v>72</v>
      </c>
      <c r="O22" s="41">
        <f>O20-O11</f>
        <v>216</v>
      </c>
      <c r="Q22" s="41">
        <f>Q20-Q11</f>
        <v>503</v>
      </c>
      <c r="R22" s="41">
        <f>R20-R11</f>
        <v>156</v>
      </c>
      <c r="S22" s="41">
        <f>S20-S11</f>
        <v>27</v>
      </c>
      <c r="T22" s="41">
        <f>T20-T11</f>
        <v>62</v>
      </c>
      <c r="U22" s="41">
        <f>U20-U11</f>
        <v>258</v>
      </c>
    </row>
    <row r="23" spans="3:25" ht="12.75">
      <c r="C23" s="21"/>
      <c r="D23" s="21"/>
      <c r="E23" s="21"/>
      <c r="F23" s="21"/>
      <c r="G23" s="21"/>
      <c r="H23" s="21"/>
      <c r="I23" s="21"/>
      <c r="K23" s="21"/>
      <c r="L23" s="21"/>
      <c r="M23" s="21"/>
      <c r="N23" s="21"/>
      <c r="O23" s="21"/>
      <c r="Q23" s="41"/>
      <c r="R23" s="269"/>
      <c r="S23" s="269"/>
      <c r="T23" s="269"/>
      <c r="U23" s="269"/>
      <c r="V23" s="270"/>
      <c r="W23" s="271"/>
      <c r="X23" s="271"/>
      <c r="Y23" s="271"/>
    </row>
    <row r="24" spans="3:25" ht="12.75"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Q24" s="41"/>
      <c r="R24" s="269"/>
      <c r="S24" s="269"/>
      <c r="T24" s="269"/>
      <c r="U24" s="269"/>
      <c r="V24" s="270"/>
      <c r="W24" s="271"/>
      <c r="X24" s="271"/>
      <c r="Y24" s="271"/>
    </row>
    <row r="25" spans="3:25" ht="12.75">
      <c r="C25" s="21"/>
      <c r="D25" s="21"/>
      <c r="E25" s="21"/>
      <c r="F25" s="21"/>
      <c r="G25" s="21"/>
      <c r="H25" s="21"/>
      <c r="I25" s="21"/>
      <c r="K25" s="21"/>
      <c r="L25" s="21"/>
      <c r="M25" s="21"/>
      <c r="N25" s="21"/>
      <c r="O25" s="21"/>
      <c r="Q25" s="41"/>
      <c r="R25" s="269"/>
      <c r="S25" s="269"/>
      <c r="T25" s="269"/>
      <c r="U25" s="269"/>
      <c r="V25" s="270"/>
      <c r="W25" s="271"/>
      <c r="X25" s="271"/>
      <c r="Y25" s="271"/>
    </row>
    <row r="26" spans="3:25" ht="12.75">
      <c r="C26" s="21"/>
      <c r="D26" s="21"/>
      <c r="E26" s="21"/>
      <c r="F26" s="21"/>
      <c r="G26" s="21"/>
      <c r="H26" s="21"/>
      <c r="I26" s="21"/>
      <c r="K26" s="21"/>
      <c r="L26" s="21"/>
      <c r="M26" s="21"/>
      <c r="N26" s="21"/>
      <c r="O26" s="21"/>
      <c r="Q26" s="41"/>
      <c r="R26" s="269"/>
      <c r="S26" s="269"/>
      <c r="T26" s="269"/>
      <c r="U26" s="269"/>
      <c r="V26" s="270"/>
      <c r="W26" s="271"/>
      <c r="X26" s="271"/>
      <c r="Y26" s="271"/>
    </row>
    <row r="27" spans="3:25" ht="12.75">
      <c r="C27" s="21"/>
      <c r="D27" s="21"/>
      <c r="E27" s="21"/>
      <c r="F27" s="21"/>
      <c r="G27" s="21"/>
      <c r="H27" s="21"/>
      <c r="I27" s="21"/>
      <c r="K27" s="21"/>
      <c r="L27" s="21"/>
      <c r="M27" s="21"/>
      <c r="N27" s="21"/>
      <c r="O27" s="21"/>
      <c r="Q27" s="41"/>
      <c r="R27" s="269"/>
      <c r="S27" s="269"/>
      <c r="T27" s="269"/>
      <c r="U27" s="269"/>
      <c r="V27" s="270"/>
      <c r="W27" s="271"/>
      <c r="X27" s="271"/>
      <c r="Y27" s="271"/>
    </row>
    <row r="28" spans="3:25" ht="12.75">
      <c r="C28" s="21"/>
      <c r="D28" s="21"/>
      <c r="E28" s="21"/>
      <c r="F28" s="21"/>
      <c r="G28" s="21"/>
      <c r="H28" s="21"/>
      <c r="I28" s="21"/>
      <c r="K28" s="21"/>
      <c r="L28" s="21"/>
      <c r="M28" s="21"/>
      <c r="N28" s="21"/>
      <c r="O28" s="21"/>
      <c r="Q28" s="41"/>
      <c r="R28" s="269"/>
      <c r="S28" s="269"/>
      <c r="T28" s="269"/>
      <c r="U28" s="269"/>
      <c r="V28" s="270"/>
      <c r="W28" s="271"/>
      <c r="X28" s="271"/>
      <c r="Y28" s="271"/>
    </row>
    <row r="29" spans="3:25" ht="12.75">
      <c r="C29" s="21"/>
      <c r="D29" s="21"/>
      <c r="E29" s="21"/>
      <c r="F29" s="21"/>
      <c r="G29" s="21"/>
      <c r="H29" s="21"/>
      <c r="I29" s="21"/>
      <c r="K29" s="21"/>
      <c r="L29" s="21"/>
      <c r="M29" s="21"/>
      <c r="N29" s="21"/>
      <c r="O29" s="21"/>
      <c r="Q29" s="41"/>
      <c r="R29" s="269"/>
      <c r="S29" s="269"/>
      <c r="T29" s="269"/>
      <c r="U29" s="269"/>
      <c r="V29" s="270"/>
      <c r="W29" s="271"/>
      <c r="X29" s="271"/>
      <c r="Y29" s="271"/>
    </row>
    <row r="30" spans="3:25" ht="12.75">
      <c r="C30" s="21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21"/>
      <c r="Q30" s="41"/>
      <c r="R30" s="269"/>
      <c r="S30" s="269"/>
      <c r="T30" s="269"/>
      <c r="U30" s="269"/>
      <c r="V30" s="270"/>
      <c r="W30" s="271"/>
      <c r="X30" s="271"/>
      <c r="Y30" s="271"/>
    </row>
    <row r="31" spans="3:25" ht="12.75">
      <c r="C31" s="21"/>
      <c r="D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Q31" s="41"/>
      <c r="R31" s="269"/>
      <c r="S31" s="269"/>
      <c r="T31" s="269"/>
      <c r="U31" s="269"/>
      <c r="V31" s="270"/>
      <c r="W31" s="271"/>
      <c r="X31" s="271"/>
      <c r="Y31" s="271"/>
    </row>
    <row r="32" spans="3:25" ht="12.75">
      <c r="C32" s="21"/>
      <c r="D32" s="21"/>
      <c r="E32" s="21"/>
      <c r="F32" s="21"/>
      <c r="G32" s="21"/>
      <c r="H32" s="21"/>
      <c r="I32" s="21"/>
      <c r="K32" s="21"/>
      <c r="L32" s="21"/>
      <c r="M32" s="21"/>
      <c r="N32" s="21"/>
      <c r="O32" s="21"/>
      <c r="Q32" s="41"/>
      <c r="R32" s="269"/>
      <c r="S32" s="269"/>
      <c r="T32" s="269"/>
      <c r="U32" s="269"/>
      <c r="V32" s="270"/>
      <c r="W32" s="271"/>
      <c r="X32" s="271"/>
      <c r="Y32" s="271"/>
    </row>
    <row r="33" spans="3:25" ht="12.75">
      <c r="C33" s="21"/>
      <c r="D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Q33" s="41"/>
      <c r="R33" s="269"/>
      <c r="S33" s="269"/>
      <c r="T33" s="269"/>
      <c r="U33" s="269"/>
      <c r="V33" s="270"/>
      <c r="W33" s="271"/>
      <c r="X33" s="271"/>
      <c r="Y33" s="271"/>
    </row>
    <row r="34" spans="3:25" ht="12.75">
      <c r="C34" s="21"/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Q34" s="272"/>
      <c r="R34" s="269"/>
      <c r="S34" s="269"/>
      <c r="T34" s="269"/>
      <c r="U34" s="269"/>
      <c r="V34" s="270"/>
      <c r="W34" s="271"/>
      <c r="X34" s="271"/>
      <c r="Y34" s="271"/>
    </row>
    <row r="35" spans="3:25" ht="12.75"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Q35" s="48"/>
      <c r="R35" s="269"/>
      <c r="S35" s="269"/>
      <c r="T35" s="269"/>
      <c r="U35" s="269"/>
      <c r="V35" s="270"/>
      <c r="W35" s="271"/>
      <c r="X35" s="271"/>
      <c r="Y35" s="271"/>
    </row>
    <row r="36" spans="3:25" ht="12.75"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Q36" s="269"/>
      <c r="R36" s="269"/>
      <c r="S36" s="269"/>
      <c r="T36" s="269"/>
      <c r="U36" s="269"/>
      <c r="V36" s="271"/>
      <c r="W36" s="271"/>
      <c r="X36" s="271"/>
      <c r="Y36" s="271"/>
    </row>
    <row r="37" spans="3:25" ht="12.75"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Q37" s="269"/>
      <c r="R37" s="269"/>
      <c r="S37" s="269"/>
      <c r="T37" s="269"/>
      <c r="U37" s="269"/>
      <c r="V37" s="271"/>
      <c r="W37" s="271"/>
      <c r="X37" s="271"/>
      <c r="Y37" s="271"/>
    </row>
    <row r="38" spans="3:25" ht="12.75"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Q38" s="269"/>
      <c r="R38" s="269"/>
      <c r="S38" s="269"/>
      <c r="T38" s="269"/>
      <c r="U38" s="269"/>
      <c r="V38" s="271"/>
      <c r="W38" s="271"/>
      <c r="X38" s="271"/>
      <c r="Y38" s="271"/>
    </row>
    <row r="39" spans="3:25" ht="12.75"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Q39" s="269"/>
      <c r="R39" s="269"/>
      <c r="S39" s="269"/>
      <c r="T39" s="269"/>
      <c r="U39" s="269"/>
      <c r="V39" s="271"/>
      <c r="W39" s="271"/>
      <c r="X39" s="271"/>
      <c r="Y39" s="271"/>
    </row>
    <row r="40" spans="3:25" ht="12.75"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Q40" s="269"/>
      <c r="R40" s="269"/>
      <c r="S40" s="269"/>
      <c r="T40" s="269"/>
      <c r="U40" s="269"/>
      <c r="V40" s="271"/>
      <c r="W40" s="271"/>
      <c r="X40" s="271"/>
      <c r="Y40" s="271"/>
    </row>
    <row r="41" spans="3:21" ht="12.75"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Q41" s="21"/>
      <c r="R41" s="21"/>
      <c r="S41" s="21"/>
      <c r="T41" s="21"/>
      <c r="U41" s="21"/>
    </row>
    <row r="42" spans="3:21" ht="12.75"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Q42" s="21"/>
      <c r="R42" s="21"/>
      <c r="S42" s="21"/>
      <c r="T42" s="21"/>
      <c r="U42" s="21"/>
    </row>
    <row r="43" spans="3:21" ht="12.75"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Q43" s="21"/>
      <c r="R43" s="21"/>
      <c r="S43" s="21"/>
      <c r="T43" s="21"/>
      <c r="U43" s="21"/>
    </row>
    <row r="44" spans="3:21" ht="12.75"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Q44" s="21"/>
      <c r="R44" s="21"/>
      <c r="S44" s="21"/>
      <c r="T44" s="21"/>
      <c r="U44" s="21"/>
    </row>
    <row r="45" spans="3:21" ht="12.75"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Q45" s="21"/>
      <c r="R45" s="21"/>
      <c r="S45" s="21"/>
      <c r="T45" s="21"/>
      <c r="U45" s="21"/>
    </row>
    <row r="46" spans="3:21" ht="12.75"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Q46" s="21"/>
      <c r="R46" s="21"/>
      <c r="S46" s="21"/>
      <c r="T46" s="21"/>
      <c r="U46" s="21"/>
    </row>
  </sheetData>
  <sheetProtection/>
  <mergeCells count="5">
    <mergeCell ref="K5:O5"/>
    <mergeCell ref="Q5:U5"/>
    <mergeCell ref="C2:I2"/>
    <mergeCell ref="C3:I3"/>
    <mergeCell ref="E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9" width="13.8515625" style="17" customWidth="1"/>
    <col min="10" max="10" width="10.140625" style="0" customWidth="1"/>
    <col min="11" max="15" width="13.8515625" style="17" customWidth="1"/>
    <col min="16" max="16" width="10.140625" style="0" customWidth="1"/>
    <col min="17" max="21" width="13.8515625" style="17" customWidth="1"/>
  </cols>
  <sheetData>
    <row r="1" spans="3:21" ht="12.75">
      <c r="C1" s="20"/>
      <c r="D1" s="20"/>
      <c r="E1" s="20"/>
      <c r="F1" s="20"/>
      <c r="G1" s="20"/>
      <c r="H1" s="20"/>
      <c r="I1"/>
      <c r="K1" s="20"/>
      <c r="L1" s="20"/>
      <c r="M1" s="20"/>
      <c r="N1" s="20"/>
      <c r="O1" s="20"/>
      <c r="Q1" s="20"/>
      <c r="R1" s="20"/>
      <c r="S1" s="20"/>
      <c r="T1" s="20"/>
      <c r="U1" s="20"/>
    </row>
    <row r="2" spans="2:21" ht="25.5" customHeight="1">
      <c r="B2" s="186" t="s">
        <v>55</v>
      </c>
      <c r="C2" s="374" t="s">
        <v>72</v>
      </c>
      <c r="D2" s="374"/>
      <c r="E2" s="374"/>
      <c r="F2" s="374"/>
      <c r="G2" s="374"/>
      <c r="H2" s="374"/>
      <c r="I2" s="374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2.75">
      <c r="A3" s="20"/>
      <c r="B3" s="96"/>
      <c r="C3" s="373" t="s">
        <v>170</v>
      </c>
      <c r="D3" s="373"/>
      <c r="E3" s="373"/>
      <c r="F3" s="373"/>
      <c r="G3" s="373"/>
      <c r="H3" s="373"/>
      <c r="I3" s="373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2:21" ht="12.75">
      <c r="B4" s="183"/>
      <c r="C4" s="98" t="s">
        <v>300</v>
      </c>
      <c r="D4" s="98"/>
      <c r="E4" s="98" t="s">
        <v>288</v>
      </c>
      <c r="F4" s="98" t="s">
        <v>287</v>
      </c>
      <c r="G4" s="98" t="s">
        <v>264</v>
      </c>
      <c r="H4" s="98" t="s">
        <v>246</v>
      </c>
      <c r="I4" s="98" t="s">
        <v>247</v>
      </c>
      <c r="K4" s="98" t="s">
        <v>232</v>
      </c>
      <c r="L4" s="98" t="s">
        <v>233</v>
      </c>
      <c r="M4" s="98" t="s">
        <v>234</v>
      </c>
      <c r="N4" s="98" t="s">
        <v>229</v>
      </c>
      <c r="O4" s="98" t="s">
        <v>223</v>
      </c>
      <c r="Q4" s="98" t="s">
        <v>214</v>
      </c>
      <c r="R4" s="98" t="s">
        <v>211</v>
      </c>
      <c r="S4" s="98" t="s">
        <v>209</v>
      </c>
      <c r="T4" s="98" t="s">
        <v>203</v>
      </c>
      <c r="U4" s="98" t="s">
        <v>204</v>
      </c>
    </row>
    <row r="5" spans="2:21" ht="12.75" customHeight="1">
      <c r="B5" s="101" t="s">
        <v>114</v>
      </c>
      <c r="C5" s="119"/>
      <c r="D5" s="119"/>
      <c r="E5" s="369" t="s">
        <v>228</v>
      </c>
      <c r="F5" s="369"/>
      <c r="G5" s="369"/>
      <c r="H5" s="369"/>
      <c r="I5" s="369"/>
      <c r="K5" s="369"/>
      <c r="L5" s="369"/>
      <c r="M5" s="369"/>
      <c r="N5" s="369"/>
      <c r="O5" s="369"/>
      <c r="Q5" s="369"/>
      <c r="R5" s="369"/>
      <c r="S5" s="369"/>
      <c r="T5" s="369"/>
      <c r="U5" s="369"/>
    </row>
    <row r="6" spans="2:21" ht="12.75">
      <c r="B6" s="104"/>
      <c r="C6" s="41"/>
      <c r="D6" s="41"/>
      <c r="E6" s="188"/>
      <c r="F6" s="41"/>
      <c r="G6" s="41"/>
      <c r="H6" s="41"/>
      <c r="I6" s="41"/>
      <c r="K6" s="188"/>
      <c r="L6" s="41"/>
      <c r="M6" s="41"/>
      <c r="N6" s="41"/>
      <c r="O6" s="41"/>
      <c r="Q6" s="188"/>
      <c r="R6" s="41"/>
      <c r="S6" s="41"/>
      <c r="T6" s="41"/>
      <c r="U6" s="41"/>
    </row>
    <row r="7" spans="2:22" ht="12.75">
      <c r="B7" s="104" t="s">
        <v>80</v>
      </c>
      <c r="C7" s="41">
        <f>'Segmenty działalności_1Q'!G7</f>
        <v>22</v>
      </c>
      <c r="D7" s="41"/>
      <c r="E7" s="188">
        <v>172.5</v>
      </c>
      <c r="F7" s="41">
        <v>24.5</v>
      </c>
      <c r="G7" s="41">
        <v>51</v>
      </c>
      <c r="H7" s="41">
        <v>32</v>
      </c>
      <c r="I7" s="41">
        <v>65</v>
      </c>
      <c r="J7" s="187"/>
      <c r="K7" s="188">
        <v>162</v>
      </c>
      <c r="L7" s="41">
        <v>24</v>
      </c>
      <c r="M7" s="41">
        <v>47</v>
      </c>
      <c r="N7" s="41">
        <v>31</v>
      </c>
      <c r="O7" s="41">
        <v>60</v>
      </c>
      <c r="P7" s="187"/>
      <c r="Q7" s="188">
        <v>300</v>
      </c>
      <c r="R7" s="41">
        <v>84</v>
      </c>
      <c r="S7" s="41">
        <v>77</v>
      </c>
      <c r="T7" s="41">
        <v>92</v>
      </c>
      <c r="U7" s="41">
        <v>47</v>
      </c>
      <c r="V7" s="187"/>
    </row>
    <row r="8" spans="2:22" ht="12.75">
      <c r="B8" s="104" t="s">
        <v>81</v>
      </c>
      <c r="C8" s="41">
        <f>'Segmenty działalności_1Q'!G8</f>
        <v>24.6</v>
      </c>
      <c r="D8" s="41"/>
      <c r="E8" s="188">
        <v>152.3</v>
      </c>
      <c r="F8" s="41">
        <v>49.8</v>
      </c>
      <c r="G8" s="41">
        <v>38</v>
      </c>
      <c r="H8" s="41">
        <v>41</v>
      </c>
      <c r="I8" s="41">
        <v>23</v>
      </c>
      <c r="J8" s="187"/>
      <c r="K8" s="188">
        <v>163</v>
      </c>
      <c r="L8" s="41">
        <v>66</v>
      </c>
      <c r="M8" s="41">
        <v>38</v>
      </c>
      <c r="N8" s="41">
        <v>33</v>
      </c>
      <c r="O8" s="41">
        <v>26</v>
      </c>
      <c r="P8" s="187"/>
      <c r="Q8" s="188">
        <v>124</v>
      </c>
      <c r="R8" s="41">
        <v>47</v>
      </c>
      <c r="S8" s="41">
        <v>-14</v>
      </c>
      <c r="T8" s="41">
        <v>49</v>
      </c>
      <c r="U8" s="41">
        <v>42</v>
      </c>
      <c r="V8" s="187"/>
    </row>
    <row r="9" spans="2:22" ht="12.75">
      <c r="B9" s="106" t="s">
        <v>82</v>
      </c>
      <c r="C9" s="107">
        <f>'Segmenty działalności_1Q'!G9</f>
        <v>47</v>
      </c>
      <c r="D9" s="107"/>
      <c r="E9" s="189">
        <v>324.8</v>
      </c>
      <c r="F9" s="107">
        <v>74.3</v>
      </c>
      <c r="G9" s="107">
        <v>89</v>
      </c>
      <c r="H9" s="107">
        <v>73</v>
      </c>
      <c r="I9" s="107">
        <v>88</v>
      </c>
      <c r="J9" s="187"/>
      <c r="K9" s="189">
        <v>325</v>
      </c>
      <c r="L9" s="107">
        <v>90</v>
      </c>
      <c r="M9" s="107">
        <v>85</v>
      </c>
      <c r="N9" s="107">
        <v>64</v>
      </c>
      <c r="O9" s="107">
        <v>86</v>
      </c>
      <c r="P9" s="187"/>
      <c r="Q9" s="189">
        <v>424</v>
      </c>
      <c r="R9" s="107">
        <v>131</v>
      </c>
      <c r="S9" s="107">
        <v>63</v>
      </c>
      <c r="T9" s="107">
        <v>141</v>
      </c>
      <c r="U9" s="107">
        <v>89</v>
      </c>
      <c r="V9" s="187"/>
    </row>
    <row r="10" spans="2:22" ht="12.75">
      <c r="B10" s="104"/>
      <c r="C10" s="41"/>
      <c r="D10" s="41"/>
      <c r="E10" s="188"/>
      <c r="F10" s="41"/>
      <c r="G10" s="41"/>
      <c r="H10" s="41"/>
      <c r="I10" s="41"/>
      <c r="J10" s="187"/>
      <c r="K10" s="188"/>
      <c r="L10" s="41"/>
      <c r="M10" s="41"/>
      <c r="N10" s="41"/>
      <c r="O10" s="41"/>
      <c r="P10" s="187"/>
      <c r="Q10" s="188"/>
      <c r="R10" s="41"/>
      <c r="S10" s="41"/>
      <c r="T10" s="41"/>
      <c r="U10" s="41"/>
      <c r="V10" s="187"/>
    </row>
    <row r="11" spans="2:22" ht="12.75">
      <c r="B11" s="109" t="s">
        <v>105</v>
      </c>
      <c r="C11" s="41">
        <f>'Segmenty działalności_1Q'!G11</f>
        <v>-3.5</v>
      </c>
      <c r="D11" s="41"/>
      <c r="E11" s="188">
        <v>-17.7</v>
      </c>
      <c r="F11" s="41">
        <v>-4.2</v>
      </c>
      <c r="G11" s="41">
        <v>-4</v>
      </c>
      <c r="H11" s="41">
        <v>-4</v>
      </c>
      <c r="I11" s="41">
        <v>-5</v>
      </c>
      <c r="J11" s="187"/>
      <c r="K11" s="188">
        <v>-20</v>
      </c>
      <c r="L11" s="41">
        <v>-5</v>
      </c>
      <c r="M11" s="41">
        <v>-5</v>
      </c>
      <c r="N11" s="41">
        <v>-5</v>
      </c>
      <c r="O11" s="41">
        <v>-5</v>
      </c>
      <c r="P11" s="187"/>
      <c r="Q11" s="188">
        <v>-20</v>
      </c>
      <c r="R11" s="41">
        <v>-4</v>
      </c>
      <c r="S11" s="41">
        <v>-5</v>
      </c>
      <c r="T11" s="41">
        <v>-6</v>
      </c>
      <c r="U11" s="41">
        <v>-5</v>
      </c>
      <c r="V11" s="187"/>
    </row>
    <row r="12" spans="2:22" ht="12.75">
      <c r="B12" s="109" t="s">
        <v>51</v>
      </c>
      <c r="C12" s="41">
        <f>'Segmenty działalności_1Q'!G12</f>
        <v>-57</v>
      </c>
      <c r="D12" s="41"/>
      <c r="E12" s="188">
        <v>-312.6</v>
      </c>
      <c r="F12" s="41">
        <v>-80.4</v>
      </c>
      <c r="G12" s="41">
        <v>-76</v>
      </c>
      <c r="H12" s="41">
        <v>-67</v>
      </c>
      <c r="I12" s="41">
        <v>-89</v>
      </c>
      <c r="J12" s="187"/>
      <c r="K12" s="188">
        <v>-373</v>
      </c>
      <c r="L12" s="41">
        <v>-102</v>
      </c>
      <c r="M12" s="41">
        <v>-77</v>
      </c>
      <c r="N12" s="41">
        <v>-97</v>
      </c>
      <c r="O12" s="41">
        <v>-97</v>
      </c>
      <c r="P12" s="187"/>
      <c r="Q12" s="188">
        <v>-469</v>
      </c>
      <c r="R12" s="41">
        <v>-170</v>
      </c>
      <c r="S12" s="41">
        <v>-75</v>
      </c>
      <c r="T12" s="41">
        <v>-124</v>
      </c>
      <c r="U12" s="41">
        <v>-100</v>
      </c>
      <c r="V12" s="187"/>
    </row>
    <row r="13" spans="2:22" ht="12.75">
      <c r="B13" s="184" t="s">
        <v>15</v>
      </c>
      <c r="C13" s="41">
        <f>'Segmenty działalności_1Q'!G13</f>
        <v>-16.7</v>
      </c>
      <c r="D13" s="41"/>
      <c r="E13" s="188">
        <v>-113.8</v>
      </c>
      <c r="F13" s="41">
        <v>-22.1</v>
      </c>
      <c r="G13" s="41">
        <v>-29</v>
      </c>
      <c r="H13" s="41">
        <v>-19</v>
      </c>
      <c r="I13" s="41">
        <v>-44</v>
      </c>
      <c r="J13" s="187"/>
      <c r="K13" s="188">
        <v>-77</v>
      </c>
      <c r="L13" s="41">
        <v>-21</v>
      </c>
      <c r="M13" s="41">
        <v>-18</v>
      </c>
      <c r="N13" s="41">
        <v>-18</v>
      </c>
      <c r="O13" s="41">
        <v>-20</v>
      </c>
      <c r="P13" s="187"/>
      <c r="Q13" s="188">
        <v>-134</v>
      </c>
      <c r="R13" s="41">
        <v>-50</v>
      </c>
      <c r="S13" s="41">
        <v>-23</v>
      </c>
      <c r="T13" s="41">
        <v>-38</v>
      </c>
      <c r="U13" s="41">
        <v>-23</v>
      </c>
      <c r="V13" s="187"/>
    </row>
    <row r="14" spans="2:22" ht="12.75">
      <c r="B14" s="185" t="s">
        <v>73</v>
      </c>
      <c r="C14" s="41">
        <f>'Segmenty działalności_1Q'!G14</f>
        <v>-20.7</v>
      </c>
      <c r="D14" s="41"/>
      <c r="E14" s="188">
        <v>-87</v>
      </c>
      <c r="F14" s="41">
        <v>-23.8</v>
      </c>
      <c r="G14" s="41">
        <v>-22</v>
      </c>
      <c r="H14" s="41">
        <v>-20</v>
      </c>
      <c r="I14" s="41">
        <v>-21</v>
      </c>
      <c r="J14" s="187"/>
      <c r="K14" s="188">
        <v>-123</v>
      </c>
      <c r="L14" s="41">
        <v>-26</v>
      </c>
      <c r="M14" s="41">
        <v>-28</v>
      </c>
      <c r="N14" s="41">
        <v>-34</v>
      </c>
      <c r="O14" s="41">
        <v>-35</v>
      </c>
      <c r="P14" s="187"/>
      <c r="Q14" s="188">
        <v>-139</v>
      </c>
      <c r="R14" s="41">
        <v>-35</v>
      </c>
      <c r="S14" s="41">
        <v>-26</v>
      </c>
      <c r="T14" s="41">
        <v>-39</v>
      </c>
      <c r="U14" s="41">
        <v>-39</v>
      </c>
      <c r="V14" s="187"/>
    </row>
    <row r="15" spans="2:22" ht="12.75">
      <c r="B15" s="184" t="s">
        <v>106</v>
      </c>
      <c r="C15" s="41">
        <f>'Segmenty działalności_1Q'!G15</f>
        <v>-19</v>
      </c>
      <c r="D15" s="41"/>
      <c r="E15" s="188">
        <v>0</v>
      </c>
      <c r="F15" s="41">
        <v>-33</v>
      </c>
      <c r="G15" s="41">
        <v>-29</v>
      </c>
      <c r="H15" s="41">
        <v>-30</v>
      </c>
      <c r="I15" s="41">
        <v>-23</v>
      </c>
      <c r="J15" s="187"/>
      <c r="K15" s="188">
        <v>-136</v>
      </c>
      <c r="L15" s="41">
        <v>-39</v>
      </c>
      <c r="M15" s="41">
        <v>-28</v>
      </c>
      <c r="N15" s="41">
        <v>-32</v>
      </c>
      <c r="O15" s="41">
        <v>-37</v>
      </c>
      <c r="P15" s="187"/>
      <c r="Q15" s="188">
        <v>-157</v>
      </c>
      <c r="R15" s="41">
        <v>-55</v>
      </c>
      <c r="S15" s="41">
        <v>-18</v>
      </c>
      <c r="T15" s="41">
        <v>-45</v>
      </c>
      <c r="U15" s="41">
        <v>-39</v>
      </c>
      <c r="V15" s="187"/>
    </row>
    <row r="16" spans="2:22" ht="12.75">
      <c r="B16" s="184" t="s">
        <v>14</v>
      </c>
      <c r="C16" s="41">
        <f>'Segmenty działalności_1Q'!G16</f>
        <v>0</v>
      </c>
      <c r="D16" s="41"/>
      <c r="E16" s="188">
        <v>0</v>
      </c>
      <c r="F16" s="41">
        <v>0</v>
      </c>
      <c r="G16" s="41">
        <v>0</v>
      </c>
      <c r="H16" s="41">
        <v>0</v>
      </c>
      <c r="I16" s="41">
        <v>0</v>
      </c>
      <c r="J16" s="187"/>
      <c r="K16" s="188">
        <v>0</v>
      </c>
      <c r="L16" s="41">
        <v>0</v>
      </c>
      <c r="M16" s="41">
        <v>0</v>
      </c>
      <c r="N16" s="41">
        <v>0</v>
      </c>
      <c r="O16" s="41">
        <v>0</v>
      </c>
      <c r="P16" s="187"/>
      <c r="Q16" s="188">
        <v>0</v>
      </c>
      <c r="R16" s="41">
        <v>0</v>
      </c>
      <c r="S16" s="41">
        <v>0</v>
      </c>
      <c r="T16" s="41">
        <v>0</v>
      </c>
      <c r="U16" s="41">
        <v>0</v>
      </c>
      <c r="V16" s="187"/>
    </row>
    <row r="17" spans="2:22" ht="12.75">
      <c r="B17" s="184" t="s">
        <v>224</v>
      </c>
      <c r="C17" s="41">
        <f>'Segmenty działalności_1Q'!G17</f>
        <v>0</v>
      </c>
      <c r="D17" s="41"/>
      <c r="E17" s="188">
        <v>3.4</v>
      </c>
      <c r="F17" s="41">
        <v>-1.3</v>
      </c>
      <c r="G17" s="159">
        <v>4</v>
      </c>
      <c r="H17" s="159">
        <v>2</v>
      </c>
      <c r="I17" s="159">
        <v>-1</v>
      </c>
      <c r="J17" s="187"/>
      <c r="K17" s="188">
        <v>-37</v>
      </c>
      <c r="L17" s="41">
        <v>-16</v>
      </c>
      <c r="M17" s="41">
        <v>-3</v>
      </c>
      <c r="N17" s="41">
        <v>-13</v>
      </c>
      <c r="O17" s="41">
        <v>-5</v>
      </c>
      <c r="P17" s="187"/>
      <c r="Q17" s="188">
        <v>-39</v>
      </c>
      <c r="R17" s="41">
        <v>-30</v>
      </c>
      <c r="S17" s="41">
        <v>-8</v>
      </c>
      <c r="T17" s="41">
        <v>-2</v>
      </c>
      <c r="U17" s="41">
        <v>1</v>
      </c>
      <c r="V17" s="187"/>
    </row>
    <row r="18" spans="2:22" ht="12.75">
      <c r="B18" s="110" t="s">
        <v>22</v>
      </c>
      <c r="C18" s="107">
        <f>'Segmenty działalności_1Q'!G18</f>
        <v>-60.6</v>
      </c>
      <c r="D18" s="107"/>
      <c r="E18" s="189">
        <v>-331</v>
      </c>
      <c r="F18" s="107">
        <v>-84.6</v>
      </c>
      <c r="G18" s="107">
        <v>-80</v>
      </c>
      <c r="H18" s="107">
        <v>-71</v>
      </c>
      <c r="I18" s="107">
        <v>-94</v>
      </c>
      <c r="J18" s="187"/>
      <c r="K18" s="189">
        <v>-393</v>
      </c>
      <c r="L18" s="107">
        <v>-107</v>
      </c>
      <c r="M18" s="107">
        <v>-82</v>
      </c>
      <c r="N18" s="107">
        <v>-102</v>
      </c>
      <c r="O18" s="107">
        <v>-102</v>
      </c>
      <c r="P18" s="187"/>
      <c r="Q18" s="189">
        <v>-489</v>
      </c>
      <c r="R18" s="107">
        <v>-174</v>
      </c>
      <c r="S18" s="107">
        <v>-80</v>
      </c>
      <c r="T18" s="107">
        <v>-130</v>
      </c>
      <c r="U18" s="107">
        <v>-105</v>
      </c>
      <c r="V18" s="187"/>
    </row>
    <row r="19" spans="2:22" ht="12.75">
      <c r="B19" s="109"/>
      <c r="C19" s="41"/>
      <c r="D19" s="41"/>
      <c r="E19" s="188"/>
      <c r="F19" s="41"/>
      <c r="G19" s="41"/>
      <c r="H19" s="41"/>
      <c r="I19" s="41"/>
      <c r="J19" s="187"/>
      <c r="K19" s="188"/>
      <c r="L19" s="41"/>
      <c r="M19" s="41"/>
      <c r="N19" s="41"/>
      <c r="O19" s="41"/>
      <c r="P19" s="187"/>
      <c r="Q19" s="188"/>
      <c r="R19" s="41"/>
      <c r="S19" s="41"/>
      <c r="T19" s="41"/>
      <c r="U19" s="41"/>
      <c r="V19" s="187"/>
    </row>
    <row r="20" spans="2:22" ht="13.5" thickBot="1">
      <c r="B20" s="112" t="s">
        <v>120</v>
      </c>
      <c r="C20" s="117">
        <f>'Segmenty działalności_1Q'!G20</f>
        <v>-13.5</v>
      </c>
      <c r="D20" s="52"/>
      <c r="E20" s="190">
        <v>-5.5</v>
      </c>
      <c r="F20" s="52">
        <v>-10.3</v>
      </c>
      <c r="G20" s="52">
        <v>9</v>
      </c>
      <c r="H20" s="52">
        <v>2</v>
      </c>
      <c r="I20" s="52">
        <v>-6</v>
      </c>
      <c r="J20" s="187"/>
      <c r="K20" s="190">
        <v>-68</v>
      </c>
      <c r="L20" s="52">
        <v>-17</v>
      </c>
      <c r="M20" s="52">
        <v>3</v>
      </c>
      <c r="N20" s="52">
        <v>-38</v>
      </c>
      <c r="O20" s="52">
        <v>-16</v>
      </c>
      <c r="P20" s="187"/>
      <c r="Q20" s="190">
        <v>-65</v>
      </c>
      <c r="R20" s="52">
        <v>-43</v>
      </c>
      <c r="S20" s="52">
        <v>-17</v>
      </c>
      <c r="T20" s="52">
        <v>11</v>
      </c>
      <c r="U20" s="52">
        <v>-16</v>
      </c>
      <c r="V20" s="187"/>
    </row>
    <row r="21" spans="2:21" ht="13.5" thickTop="1">
      <c r="B21" s="109"/>
      <c r="C21" s="41"/>
      <c r="D21" s="41"/>
      <c r="E21" s="41"/>
      <c r="F21" s="41"/>
      <c r="G21" s="41"/>
      <c r="H21" s="41"/>
      <c r="I21" s="41"/>
      <c r="K21" s="41"/>
      <c r="L21" s="41"/>
      <c r="M21" s="41"/>
      <c r="N21" s="41"/>
      <c r="O21" s="41"/>
      <c r="Q21" s="41"/>
      <c r="R21" s="41"/>
      <c r="S21" s="41"/>
      <c r="T21" s="41"/>
      <c r="U21" s="41"/>
    </row>
    <row r="22" spans="2:21" ht="12.75">
      <c r="B22" s="109" t="s">
        <v>245</v>
      </c>
      <c r="C22" s="41">
        <f>C20-C11</f>
        <v>-10</v>
      </c>
      <c r="D22" s="41"/>
      <c r="E22" s="41">
        <v>12.2</v>
      </c>
      <c r="F22" s="41">
        <v>-6.1000000000000005</v>
      </c>
      <c r="G22" s="41">
        <v>13</v>
      </c>
      <c r="H22" s="41">
        <v>6</v>
      </c>
      <c r="I22" s="41">
        <f>I20-I11</f>
        <v>-1</v>
      </c>
      <c r="K22" s="41">
        <f>K20-K11</f>
        <v>-48</v>
      </c>
      <c r="L22" s="41">
        <f>L20-L11</f>
        <v>-12</v>
      </c>
      <c r="M22" s="41">
        <f>M20-M11</f>
        <v>8</v>
      </c>
      <c r="N22" s="41">
        <f>N20-N11</f>
        <v>-33</v>
      </c>
      <c r="O22" s="41">
        <f>O20-O11</f>
        <v>-11</v>
      </c>
      <c r="Q22" s="41">
        <f>Q20-Q11</f>
        <v>-45</v>
      </c>
      <c r="R22" s="41">
        <f>R20-R11</f>
        <v>-39</v>
      </c>
      <c r="S22" s="41">
        <f>S20-S11</f>
        <v>-12</v>
      </c>
      <c r="T22" s="41">
        <f>T20-T11</f>
        <v>17</v>
      </c>
      <c r="U22" s="41">
        <f>U20-U11</f>
        <v>-11</v>
      </c>
    </row>
    <row r="23" spans="3:22" ht="12.75">
      <c r="C23" s="21"/>
      <c r="D23" s="21"/>
      <c r="E23" s="21"/>
      <c r="F23" s="21"/>
      <c r="G23" s="21"/>
      <c r="H23" s="21"/>
      <c r="I23" s="21"/>
      <c r="K23" s="21"/>
      <c r="L23" s="21"/>
      <c r="M23" s="21"/>
      <c r="N23" s="21"/>
      <c r="O23" s="21"/>
      <c r="Q23" s="21"/>
      <c r="R23" s="21"/>
      <c r="S23" s="21"/>
      <c r="T23" s="21"/>
      <c r="U23" s="21"/>
      <c r="V23" s="263"/>
    </row>
    <row r="24" spans="3:22" ht="12.75"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Q24" s="21"/>
      <c r="R24" s="21"/>
      <c r="S24" s="21"/>
      <c r="T24" s="21"/>
      <c r="U24" s="21"/>
      <c r="V24" s="263"/>
    </row>
    <row r="25" spans="3:22" ht="12.75">
      <c r="C25" s="21"/>
      <c r="D25" s="21"/>
      <c r="E25" s="21"/>
      <c r="F25" s="21"/>
      <c r="G25" s="21"/>
      <c r="H25" s="21"/>
      <c r="I25" s="21"/>
      <c r="K25" s="21"/>
      <c r="L25" s="21"/>
      <c r="M25" s="21"/>
      <c r="N25" s="21"/>
      <c r="O25" s="21"/>
      <c r="Q25" s="21"/>
      <c r="R25" s="21"/>
      <c r="S25" s="21"/>
      <c r="T25" s="21"/>
      <c r="U25" s="21"/>
      <c r="V25" s="263"/>
    </row>
    <row r="26" spans="3:22" ht="12.75">
      <c r="C26" s="21"/>
      <c r="D26" s="21"/>
      <c r="E26" s="21"/>
      <c r="F26" s="21"/>
      <c r="G26" s="21"/>
      <c r="H26" s="21"/>
      <c r="I26" s="21"/>
      <c r="K26" s="21"/>
      <c r="L26" s="21"/>
      <c r="M26" s="21"/>
      <c r="N26" s="21"/>
      <c r="O26" s="21"/>
      <c r="Q26" s="21"/>
      <c r="R26" s="21"/>
      <c r="S26" s="21"/>
      <c r="T26" s="21"/>
      <c r="U26" s="21"/>
      <c r="V26" s="263"/>
    </row>
    <row r="27" spans="3:22" ht="12.75">
      <c r="C27" s="21"/>
      <c r="D27" s="21"/>
      <c r="E27" s="21"/>
      <c r="F27" s="21"/>
      <c r="G27" s="21"/>
      <c r="H27" s="21"/>
      <c r="I27" s="21"/>
      <c r="K27" s="21"/>
      <c r="L27" s="21"/>
      <c r="M27" s="21"/>
      <c r="N27" s="21"/>
      <c r="O27" s="21"/>
      <c r="Q27" s="21"/>
      <c r="R27" s="21"/>
      <c r="S27" s="21"/>
      <c r="T27" s="21"/>
      <c r="U27" s="21"/>
      <c r="V27" s="263"/>
    </row>
    <row r="28" spans="3:22" ht="12.75">
      <c r="C28" s="21"/>
      <c r="D28" s="21"/>
      <c r="E28" s="21"/>
      <c r="F28" s="21"/>
      <c r="G28" s="21"/>
      <c r="H28" s="21"/>
      <c r="I28" s="21"/>
      <c r="K28" s="21"/>
      <c r="L28" s="21"/>
      <c r="M28" s="21"/>
      <c r="N28" s="21"/>
      <c r="O28" s="21"/>
      <c r="Q28" s="21"/>
      <c r="R28" s="21"/>
      <c r="S28" s="21"/>
      <c r="T28" s="21"/>
      <c r="U28" s="21"/>
      <c r="V28" s="263"/>
    </row>
    <row r="29" spans="3:22" ht="12.75">
      <c r="C29" s="21"/>
      <c r="D29" s="21"/>
      <c r="E29" s="21"/>
      <c r="F29" s="21"/>
      <c r="G29" s="21"/>
      <c r="H29" s="21"/>
      <c r="I29" s="21"/>
      <c r="K29" s="21"/>
      <c r="L29" s="21"/>
      <c r="M29" s="21"/>
      <c r="N29" s="21"/>
      <c r="O29" s="21"/>
      <c r="Q29" s="21"/>
      <c r="R29" s="21"/>
      <c r="S29" s="21"/>
      <c r="T29" s="21"/>
      <c r="U29" s="21"/>
      <c r="V29" s="263"/>
    </row>
    <row r="30" spans="3:22" ht="12.75">
      <c r="C30" s="21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21"/>
      <c r="Q30" s="21"/>
      <c r="R30" s="21"/>
      <c r="S30" s="21"/>
      <c r="T30" s="21"/>
      <c r="U30" s="21"/>
      <c r="V30" s="263"/>
    </row>
    <row r="31" spans="3:22" ht="12.75">
      <c r="C31" s="21"/>
      <c r="D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Q31" s="21"/>
      <c r="R31" s="21"/>
      <c r="S31" s="21"/>
      <c r="T31" s="21"/>
      <c r="U31" s="21"/>
      <c r="V31" s="263"/>
    </row>
    <row r="32" spans="3:22" ht="12.75">
      <c r="C32" s="21"/>
      <c r="D32" s="21"/>
      <c r="E32" s="21"/>
      <c r="F32" s="21"/>
      <c r="G32" s="21"/>
      <c r="H32" s="21"/>
      <c r="I32" s="21"/>
      <c r="K32" s="21"/>
      <c r="L32" s="21"/>
      <c r="M32" s="21"/>
      <c r="N32" s="21"/>
      <c r="O32" s="21"/>
      <c r="Q32" s="21"/>
      <c r="R32" s="21"/>
      <c r="S32" s="21"/>
      <c r="T32" s="21"/>
      <c r="U32" s="21"/>
      <c r="V32" s="263"/>
    </row>
    <row r="33" spans="3:22" ht="12.75">
      <c r="C33" s="21"/>
      <c r="D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Q33" s="21"/>
      <c r="R33" s="21"/>
      <c r="S33" s="21"/>
      <c r="T33" s="21"/>
      <c r="U33" s="21"/>
      <c r="V33" s="263"/>
    </row>
    <row r="34" spans="3:22" ht="12.75">
      <c r="C34" s="21"/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Q34" s="21"/>
      <c r="R34" s="21"/>
      <c r="S34" s="21"/>
      <c r="T34" s="21"/>
      <c r="U34" s="21"/>
      <c r="V34" s="263"/>
    </row>
    <row r="35" spans="3:22" ht="12.75"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Q35" s="21"/>
      <c r="R35" s="21"/>
      <c r="S35" s="21"/>
      <c r="T35" s="21"/>
      <c r="U35" s="21"/>
      <c r="V35" s="263"/>
    </row>
    <row r="36" spans="3:21" ht="12.75"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Q36" s="21"/>
      <c r="R36" s="21"/>
      <c r="S36" s="21"/>
      <c r="T36" s="21"/>
      <c r="U36" s="21"/>
    </row>
    <row r="37" spans="3:21" ht="12.75"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Q37" s="21"/>
      <c r="R37" s="21"/>
      <c r="S37" s="21"/>
      <c r="T37" s="21"/>
      <c r="U37" s="21"/>
    </row>
    <row r="38" spans="3:21" ht="12.75"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Q38" s="21"/>
      <c r="R38" s="21"/>
      <c r="S38" s="21"/>
      <c r="T38" s="21"/>
      <c r="U38" s="21"/>
    </row>
    <row r="39" spans="3:21" ht="12.75"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Q39" s="21"/>
      <c r="R39" s="21"/>
      <c r="S39" s="21"/>
      <c r="T39" s="21"/>
      <c r="U39" s="21"/>
    </row>
    <row r="40" spans="3:21" ht="12.75"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Q40" s="21"/>
      <c r="R40" s="21"/>
      <c r="S40" s="21"/>
      <c r="T40" s="21"/>
      <c r="U40" s="21"/>
    </row>
    <row r="41" spans="3:21" ht="12.75"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Q41" s="21"/>
      <c r="R41" s="21"/>
      <c r="S41" s="21"/>
      <c r="T41" s="21"/>
      <c r="U41" s="21"/>
    </row>
    <row r="42" spans="3:21" ht="12.75"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Q42" s="21"/>
      <c r="R42" s="21"/>
      <c r="S42" s="21"/>
      <c r="T42" s="21"/>
      <c r="U42" s="21"/>
    </row>
    <row r="43" spans="3:21" ht="12.75"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Q43" s="21"/>
      <c r="R43" s="21"/>
      <c r="S43" s="21"/>
      <c r="T43" s="21"/>
      <c r="U43" s="21"/>
    </row>
    <row r="44" spans="3:21" ht="12.75"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Q44" s="21"/>
      <c r="R44" s="21"/>
      <c r="S44" s="21"/>
      <c r="T44" s="21"/>
      <c r="U44" s="21"/>
    </row>
    <row r="45" spans="3:21" ht="12.75"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Q45" s="21"/>
      <c r="R45" s="21"/>
      <c r="S45" s="21"/>
      <c r="T45" s="21"/>
      <c r="U45" s="21"/>
    </row>
    <row r="46" spans="3:21" ht="12.75"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Q46" s="21"/>
      <c r="R46" s="21"/>
      <c r="S46" s="21"/>
      <c r="T46" s="21"/>
      <c r="U46" s="21"/>
    </row>
  </sheetData>
  <sheetProtection/>
  <mergeCells count="5">
    <mergeCell ref="Q5:U5"/>
    <mergeCell ref="K5:O5"/>
    <mergeCell ref="C2:I2"/>
    <mergeCell ref="C3:I3"/>
    <mergeCell ref="E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43"/>
  <sheetViews>
    <sheetView view="pageBreakPreview" zoomScale="80" zoomScaleNormal="90" zoomScaleSheetLayoutView="80" workbookViewId="0" topLeftCell="A1">
      <pane xSplit="2" ySplit="5" topLeftCell="C6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2" sqref="B2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4" width="17.7109375" style="17" customWidth="1"/>
    <col min="5" max="5" width="15.7109375" style="19" customWidth="1"/>
    <col min="6" max="6" width="19.8515625" style="19" bestFit="1" customWidth="1"/>
    <col min="7" max="7" width="5.7109375" style="17" customWidth="1"/>
    <col min="8" max="18" width="17.7109375" style="17" customWidth="1"/>
    <col min="19" max="23" width="17.7109375" style="17" hidden="1" customWidth="1"/>
    <col min="24" max="16384" width="9.140625" style="17" customWidth="1"/>
  </cols>
  <sheetData>
    <row r="2" spans="2:4" ht="21">
      <c r="B2" s="278" t="s">
        <v>40</v>
      </c>
      <c r="C2" s="18"/>
      <c r="D2" s="18"/>
    </row>
    <row r="3" ht="12.75">
      <c r="B3" s="29"/>
    </row>
    <row r="4" spans="2:23" ht="75.75" customHeight="1">
      <c r="B4" s="30"/>
      <c r="C4" s="31" t="s">
        <v>300</v>
      </c>
      <c r="D4" s="31" t="s">
        <v>301</v>
      </c>
      <c r="E4" s="32" t="s">
        <v>302</v>
      </c>
      <c r="F4" s="33" t="s">
        <v>303</v>
      </c>
      <c r="G4" s="25"/>
      <c r="H4" s="332" t="s">
        <v>300</v>
      </c>
      <c r="I4" s="331" t="s">
        <v>288</v>
      </c>
      <c r="J4" s="98" t="s">
        <v>287</v>
      </c>
      <c r="K4" s="98" t="s">
        <v>264</v>
      </c>
      <c r="L4" s="98" t="s">
        <v>246</v>
      </c>
      <c r="M4" s="98" t="s">
        <v>247</v>
      </c>
      <c r="N4" s="214" t="s">
        <v>232</v>
      </c>
      <c r="O4" s="98" t="s">
        <v>233</v>
      </c>
      <c r="P4" s="98" t="s">
        <v>234</v>
      </c>
      <c r="Q4" s="98" t="s">
        <v>229</v>
      </c>
      <c r="R4" s="98" t="s">
        <v>223</v>
      </c>
      <c r="S4" s="214" t="s">
        <v>214</v>
      </c>
      <c r="T4" s="98" t="s">
        <v>211</v>
      </c>
      <c r="U4" s="98" t="s">
        <v>209</v>
      </c>
      <c r="V4" s="98" t="s">
        <v>203</v>
      </c>
      <c r="W4" s="98" t="s">
        <v>204</v>
      </c>
    </row>
    <row r="5" spans="2:19" ht="12.75">
      <c r="B5" s="20"/>
      <c r="C5" s="356" t="s">
        <v>170</v>
      </c>
      <c r="D5" s="356"/>
      <c r="E5" s="34" t="s">
        <v>115</v>
      </c>
      <c r="F5" s="35" t="s">
        <v>170</v>
      </c>
      <c r="G5" s="25"/>
      <c r="H5" s="224"/>
      <c r="I5" s="192"/>
      <c r="J5" s="357" t="s">
        <v>248</v>
      </c>
      <c r="K5" s="357"/>
      <c r="L5" s="357"/>
      <c r="M5" s="358"/>
      <c r="N5" s="230"/>
      <c r="O5" s="357" t="s">
        <v>248</v>
      </c>
      <c r="P5" s="357"/>
      <c r="Q5" s="357"/>
      <c r="R5" s="358"/>
      <c r="S5" s="224"/>
    </row>
    <row r="6" spans="2:27" ht="12.75">
      <c r="B6" s="353" t="s">
        <v>12</v>
      </c>
      <c r="C6" s="37">
        <v>10980</v>
      </c>
      <c r="D6" s="37">
        <v>12495</v>
      </c>
      <c r="E6" s="38">
        <f>_xlfn.IFERROR(C6/D6-1,"")</f>
        <v>-0.1212484993997599</v>
      </c>
      <c r="F6" s="39">
        <f>C6-D6</f>
        <v>-1515</v>
      </c>
      <c r="G6" s="25"/>
      <c r="H6" s="209">
        <f>C6</f>
        <v>10980</v>
      </c>
      <c r="I6" s="37">
        <v>36463.5</v>
      </c>
      <c r="J6" s="37">
        <v>9769</v>
      </c>
      <c r="K6" s="37">
        <v>6305</v>
      </c>
      <c r="L6" s="37">
        <v>7895</v>
      </c>
      <c r="M6" s="37">
        <v>12495</v>
      </c>
      <c r="N6" s="209">
        <v>34304.45</v>
      </c>
      <c r="O6" s="226">
        <v>11487</v>
      </c>
      <c r="P6" s="226">
        <v>6436</v>
      </c>
      <c r="Q6" s="226">
        <v>6846</v>
      </c>
      <c r="R6" s="226">
        <v>9535</v>
      </c>
      <c r="S6" s="209">
        <v>32043.8</v>
      </c>
      <c r="T6" s="37">
        <v>9101</v>
      </c>
      <c r="U6" s="37">
        <v>6203</v>
      </c>
      <c r="V6" s="37">
        <v>6505</v>
      </c>
      <c r="W6" s="37">
        <v>10235</v>
      </c>
      <c r="X6" s="21"/>
      <c r="Y6" s="21"/>
      <c r="Z6" s="21"/>
      <c r="AA6" s="21"/>
    </row>
    <row r="7" spans="2:27" ht="12.75">
      <c r="B7" s="40"/>
      <c r="C7" s="41"/>
      <c r="D7" s="41"/>
      <c r="E7" s="42"/>
      <c r="F7" s="43"/>
      <c r="G7" s="25"/>
      <c r="H7" s="210"/>
      <c r="I7" s="41"/>
      <c r="J7" s="41"/>
      <c r="K7" s="41"/>
      <c r="L7" s="41"/>
      <c r="M7" s="41"/>
      <c r="N7" s="210"/>
      <c r="O7" s="41"/>
      <c r="P7" s="41"/>
      <c r="Q7" s="41"/>
      <c r="R7" s="41"/>
      <c r="S7" s="210"/>
      <c r="T7" s="41"/>
      <c r="U7" s="41"/>
      <c r="V7" s="41"/>
      <c r="W7" s="41"/>
      <c r="X7" s="21"/>
      <c r="Y7" s="21"/>
      <c r="Z7" s="21"/>
      <c r="AA7" s="21"/>
    </row>
    <row r="8" spans="2:27" ht="12.75">
      <c r="B8" s="44" t="s">
        <v>15</v>
      </c>
      <c r="C8" s="41">
        <v>-7636</v>
      </c>
      <c r="D8" s="41">
        <v>-8837</v>
      </c>
      <c r="E8" s="42">
        <f aca="true" t="shared" si="0" ref="E8:E13">_xlfn.IFERROR(C8/D8-1,"")</f>
        <v>-0.13590585040171999</v>
      </c>
      <c r="F8" s="43">
        <f aca="true" t="shared" si="1" ref="F8:F13">C8-D8</f>
        <v>1201</v>
      </c>
      <c r="G8" s="25"/>
      <c r="H8" s="210">
        <f aca="true" t="shared" si="2" ref="H8:H13">C8</f>
        <v>-7636</v>
      </c>
      <c r="I8" s="41">
        <v>-24215.6</v>
      </c>
      <c r="J8" s="41">
        <v>-6721.4</v>
      </c>
      <c r="K8" s="41">
        <v>-3770</v>
      </c>
      <c r="L8" s="41">
        <v>-4887</v>
      </c>
      <c r="M8" s="41">
        <v>-8837</v>
      </c>
      <c r="N8" s="210">
        <v>-21229.4</v>
      </c>
      <c r="O8" s="227">
        <v>-8027.7</v>
      </c>
      <c r="P8" s="227">
        <v>-3764</v>
      </c>
      <c r="Q8" s="227">
        <v>-3574</v>
      </c>
      <c r="R8" s="227">
        <v>-5864</v>
      </c>
      <c r="S8" s="210">
        <v>-19872</v>
      </c>
      <c r="T8" s="41">
        <v>-5495</v>
      </c>
      <c r="U8" s="41">
        <v>-3539</v>
      </c>
      <c r="V8" s="41">
        <v>-3849</v>
      </c>
      <c r="W8" s="41">
        <v>-6989</v>
      </c>
      <c r="X8" s="223"/>
      <c r="Y8" s="21"/>
      <c r="Z8" s="21"/>
      <c r="AA8" s="21"/>
    </row>
    <row r="9" spans="2:27" ht="12.75">
      <c r="B9" s="45" t="s">
        <v>73</v>
      </c>
      <c r="C9" s="41">
        <v>-545</v>
      </c>
      <c r="D9" s="41">
        <v>-698</v>
      </c>
      <c r="E9" s="42">
        <f t="shared" si="0"/>
        <v>-0.2191977077363897</v>
      </c>
      <c r="F9" s="43">
        <f t="shared" si="1"/>
        <v>153</v>
      </c>
      <c r="G9" s="25"/>
      <c r="H9" s="210">
        <f t="shared" si="2"/>
        <v>-545</v>
      </c>
      <c r="I9" s="41">
        <v>-2713.6</v>
      </c>
      <c r="J9" s="41">
        <v>-907.7</v>
      </c>
      <c r="K9" s="41">
        <v>-525</v>
      </c>
      <c r="L9" s="41">
        <v>-583</v>
      </c>
      <c r="M9" s="41">
        <v>-698</v>
      </c>
      <c r="N9" s="210">
        <v>-2826.75</v>
      </c>
      <c r="O9" s="41">
        <v>-822.6</v>
      </c>
      <c r="P9" s="41">
        <v>-631</v>
      </c>
      <c r="Q9" s="41">
        <v>-687</v>
      </c>
      <c r="R9" s="41">
        <v>-686</v>
      </c>
      <c r="S9" s="210">
        <v>-3214</v>
      </c>
      <c r="T9" s="41">
        <v>-1099</v>
      </c>
      <c r="U9" s="41">
        <v>-697</v>
      </c>
      <c r="V9" s="41">
        <v>-747</v>
      </c>
      <c r="W9" s="41">
        <v>-671</v>
      </c>
      <c r="X9" s="223"/>
      <c r="Y9" s="21"/>
      <c r="Z9" s="21"/>
      <c r="AA9" s="21"/>
    </row>
    <row r="10" spans="2:27" ht="12.75">
      <c r="B10" s="44" t="s">
        <v>105</v>
      </c>
      <c r="C10" s="41">
        <v>-672</v>
      </c>
      <c r="D10" s="41">
        <v>-664</v>
      </c>
      <c r="E10" s="42">
        <f t="shared" si="0"/>
        <v>0.012048192771084265</v>
      </c>
      <c r="F10" s="43">
        <f t="shared" si="1"/>
        <v>-8</v>
      </c>
      <c r="G10" s="25"/>
      <c r="H10" s="210">
        <f t="shared" si="2"/>
        <v>-672</v>
      </c>
      <c r="I10" s="41">
        <v>-2789.7</v>
      </c>
      <c r="J10" s="41">
        <v>-716.8</v>
      </c>
      <c r="K10" s="41">
        <v>-686</v>
      </c>
      <c r="L10" s="41">
        <v>-723</v>
      </c>
      <c r="M10" s="41">
        <v>-664</v>
      </c>
      <c r="N10" s="210">
        <v>-2501.9</v>
      </c>
      <c r="O10" s="41">
        <v>-600</v>
      </c>
      <c r="P10" s="41">
        <v>-604</v>
      </c>
      <c r="Q10" s="41">
        <v>-675</v>
      </c>
      <c r="R10" s="41">
        <v>-623</v>
      </c>
      <c r="S10" s="210">
        <v>-2463</v>
      </c>
      <c r="T10" s="41">
        <v>-710</v>
      </c>
      <c r="U10" s="41">
        <v>-591</v>
      </c>
      <c r="V10" s="41">
        <v>-613</v>
      </c>
      <c r="W10" s="41">
        <v>-549</v>
      </c>
      <c r="X10" s="223"/>
      <c r="Y10" s="21"/>
      <c r="Z10" s="21"/>
      <c r="AA10" s="21"/>
    </row>
    <row r="11" spans="2:27" ht="12.75">
      <c r="B11" s="44" t="s">
        <v>106</v>
      </c>
      <c r="C11" s="41">
        <v>-521</v>
      </c>
      <c r="D11" s="41">
        <v>-523</v>
      </c>
      <c r="E11" s="42">
        <f t="shared" si="0"/>
        <v>-0.003824091778202643</v>
      </c>
      <c r="F11" s="43">
        <f t="shared" si="1"/>
        <v>2</v>
      </c>
      <c r="G11" s="25"/>
      <c r="H11" s="210">
        <f t="shared" si="2"/>
        <v>-521</v>
      </c>
      <c r="I11" s="41">
        <v>-2673.7</v>
      </c>
      <c r="J11" s="41">
        <v>-812.5</v>
      </c>
      <c r="K11" s="41">
        <v>-583</v>
      </c>
      <c r="L11" s="41">
        <v>-755</v>
      </c>
      <c r="M11" s="41">
        <v>-523</v>
      </c>
      <c r="N11" s="210">
        <v>-2843.2</v>
      </c>
      <c r="O11" s="41">
        <v>-818</v>
      </c>
      <c r="P11" s="41">
        <v>-625</v>
      </c>
      <c r="Q11" s="41">
        <v>-815</v>
      </c>
      <c r="R11" s="41">
        <v>-585</v>
      </c>
      <c r="S11" s="210">
        <v>-2808</v>
      </c>
      <c r="T11" s="41">
        <v>-915</v>
      </c>
      <c r="U11" s="41">
        <v>-613</v>
      </c>
      <c r="V11" s="41">
        <v>-654</v>
      </c>
      <c r="W11" s="41">
        <v>-626</v>
      </c>
      <c r="X11" s="223"/>
      <c r="Y11" s="21"/>
      <c r="Z11" s="21"/>
      <c r="AA11" s="21"/>
    </row>
    <row r="12" spans="2:27" ht="12.75">
      <c r="B12" s="44" t="s">
        <v>14</v>
      </c>
      <c r="C12" s="41">
        <v>163</v>
      </c>
      <c r="D12" s="41">
        <v>206</v>
      </c>
      <c r="E12" s="42">
        <f t="shared" si="0"/>
        <v>-0.20873786407766992</v>
      </c>
      <c r="F12" s="43">
        <f t="shared" si="1"/>
        <v>-43</v>
      </c>
      <c r="G12" s="25"/>
      <c r="H12" s="210">
        <f t="shared" si="2"/>
        <v>163</v>
      </c>
      <c r="I12" s="41">
        <v>952.6</v>
      </c>
      <c r="J12" s="41">
        <v>311</v>
      </c>
      <c r="K12" s="41">
        <v>206</v>
      </c>
      <c r="L12" s="41">
        <v>229</v>
      </c>
      <c r="M12" s="41">
        <v>206</v>
      </c>
      <c r="N12" s="210">
        <v>979.86</v>
      </c>
      <c r="O12" s="41">
        <v>312.4</v>
      </c>
      <c r="P12" s="41">
        <v>292</v>
      </c>
      <c r="Q12" s="41">
        <v>185</v>
      </c>
      <c r="R12" s="41">
        <v>190</v>
      </c>
      <c r="S12" s="210">
        <v>982</v>
      </c>
      <c r="T12" s="41">
        <v>318</v>
      </c>
      <c r="U12" s="41">
        <v>240</v>
      </c>
      <c r="V12" s="41">
        <v>227</v>
      </c>
      <c r="W12" s="41">
        <v>197</v>
      </c>
      <c r="X12" s="223"/>
      <c r="Y12" s="21"/>
      <c r="Z12" s="21"/>
      <c r="AA12" s="21"/>
    </row>
    <row r="13" spans="2:27" ht="12.75">
      <c r="B13" s="44" t="s">
        <v>49</v>
      </c>
      <c r="C13" s="41">
        <v>-48</v>
      </c>
      <c r="D13" s="41">
        <v>-317</v>
      </c>
      <c r="E13" s="42">
        <f t="shared" si="0"/>
        <v>-0.8485804416403786</v>
      </c>
      <c r="F13" s="43">
        <f t="shared" si="1"/>
        <v>269</v>
      </c>
      <c r="G13" s="25"/>
      <c r="H13" s="210">
        <f t="shared" si="2"/>
        <v>-48</v>
      </c>
      <c r="I13" s="41">
        <v>-1733.5</v>
      </c>
      <c r="J13" s="41">
        <v>-867.7</v>
      </c>
      <c r="K13" s="41">
        <v>-320</v>
      </c>
      <c r="L13" s="41">
        <v>-229</v>
      </c>
      <c r="M13" s="41">
        <v>-317</v>
      </c>
      <c r="N13" s="210">
        <v>-2040.4</v>
      </c>
      <c r="O13" s="227">
        <v>-773.6</v>
      </c>
      <c r="P13" s="227">
        <v>-189</v>
      </c>
      <c r="Q13" s="227">
        <v>-669</v>
      </c>
      <c r="R13" s="227">
        <v>-409</v>
      </c>
      <c r="S13" s="210">
        <v>-1520</v>
      </c>
      <c r="T13" s="41">
        <v>-1105</v>
      </c>
      <c r="U13" s="41">
        <v>-123</v>
      </c>
      <c r="V13" s="41">
        <v>-122</v>
      </c>
      <c r="W13" s="41">
        <v>-170</v>
      </c>
      <c r="X13" s="223"/>
      <c r="Y13" s="21"/>
      <c r="Z13" s="21"/>
      <c r="AA13" s="21"/>
    </row>
    <row r="14" spans="2:27" ht="12.75">
      <c r="B14" s="40"/>
      <c r="C14" s="41"/>
      <c r="D14" s="41"/>
      <c r="E14" s="42"/>
      <c r="F14" s="43"/>
      <c r="G14" s="25"/>
      <c r="H14" s="210"/>
      <c r="I14" s="41"/>
      <c r="J14" s="41"/>
      <c r="K14" s="41"/>
      <c r="L14" s="41"/>
      <c r="M14" s="41"/>
      <c r="N14" s="210"/>
      <c r="O14" s="41"/>
      <c r="P14" s="41"/>
      <c r="Q14" s="41"/>
      <c r="R14" s="41"/>
      <c r="S14" s="210"/>
      <c r="T14" s="41"/>
      <c r="U14" s="41"/>
      <c r="V14" s="41"/>
      <c r="W14" s="41"/>
      <c r="X14" s="223"/>
      <c r="Y14" s="21"/>
      <c r="Z14" s="21"/>
      <c r="AA14" s="21"/>
    </row>
    <row r="15" spans="2:27" ht="12.75">
      <c r="B15" s="353" t="s">
        <v>6</v>
      </c>
      <c r="C15" s="37">
        <v>-9259</v>
      </c>
      <c r="D15" s="37">
        <v>-10833</v>
      </c>
      <c r="E15" s="38">
        <f>_xlfn.IFERROR(C15/D15-1,"")</f>
        <v>-0.14529677836241117</v>
      </c>
      <c r="F15" s="39">
        <f>C15-D15</f>
        <v>1574</v>
      </c>
      <c r="G15" s="25"/>
      <c r="H15" s="209">
        <f>C15</f>
        <v>-9259</v>
      </c>
      <c r="I15" s="37">
        <v>-33173.7</v>
      </c>
      <c r="J15" s="37">
        <v>-9714.8</v>
      </c>
      <c r="K15" s="37">
        <v>-5678</v>
      </c>
      <c r="L15" s="37">
        <v>-6948</v>
      </c>
      <c r="M15" s="37">
        <v>-10833</v>
      </c>
      <c r="N15" s="209">
        <v>-30461</v>
      </c>
      <c r="O15" s="37">
        <v>-10728</v>
      </c>
      <c r="P15" s="37">
        <v>-5521</v>
      </c>
      <c r="Q15" s="37">
        <v>-6235</v>
      </c>
      <c r="R15" s="37">
        <v>-7977</v>
      </c>
      <c r="S15" s="209">
        <v>-28895</v>
      </c>
      <c r="T15" s="37">
        <v>-9006</v>
      </c>
      <c r="U15" s="37">
        <v>-5323</v>
      </c>
      <c r="V15" s="37">
        <v>-5758</v>
      </c>
      <c r="W15" s="37">
        <v>-8808</v>
      </c>
      <c r="X15" s="223"/>
      <c r="Y15" s="21"/>
      <c r="Z15" s="21"/>
      <c r="AA15" s="21"/>
    </row>
    <row r="16" spans="2:27" ht="12.75">
      <c r="B16" s="40"/>
      <c r="C16" s="41"/>
      <c r="D16" s="41"/>
      <c r="E16" s="42"/>
      <c r="F16" s="43"/>
      <c r="G16" s="25"/>
      <c r="H16" s="210"/>
      <c r="I16" s="41"/>
      <c r="J16" s="41"/>
      <c r="K16" s="41"/>
      <c r="L16" s="41"/>
      <c r="M16" s="41"/>
      <c r="N16" s="210"/>
      <c r="O16" s="41"/>
      <c r="P16" s="41"/>
      <c r="Q16" s="41"/>
      <c r="R16" s="41"/>
      <c r="S16" s="210"/>
      <c r="T16" s="41"/>
      <c r="U16" s="41"/>
      <c r="V16" s="41"/>
      <c r="W16" s="41"/>
      <c r="Y16" s="21"/>
      <c r="Z16" s="21"/>
      <c r="AA16" s="21"/>
    </row>
    <row r="17" spans="2:27" ht="12.75">
      <c r="B17" s="36" t="s">
        <v>7</v>
      </c>
      <c r="C17" s="37">
        <v>1721</v>
      </c>
      <c r="D17" s="37">
        <v>1662</v>
      </c>
      <c r="E17" s="38">
        <f>_xlfn.IFERROR(C17/D17-1,"")</f>
        <v>0.035499398315282704</v>
      </c>
      <c r="F17" s="39">
        <f>C17-D17</f>
        <v>59</v>
      </c>
      <c r="G17" s="25"/>
      <c r="H17" s="209">
        <f>C17</f>
        <v>1721</v>
      </c>
      <c r="I17" s="37">
        <v>3289.8</v>
      </c>
      <c r="J17" s="37">
        <v>54</v>
      </c>
      <c r="K17" s="37">
        <v>627</v>
      </c>
      <c r="L17" s="37">
        <v>947</v>
      </c>
      <c r="M17" s="37">
        <v>1662</v>
      </c>
      <c r="N17" s="209">
        <v>3842.6</v>
      </c>
      <c r="O17" s="37">
        <v>759</v>
      </c>
      <c r="P17" s="37">
        <v>915</v>
      </c>
      <c r="Q17" s="37">
        <v>611</v>
      </c>
      <c r="R17" s="37">
        <v>1558</v>
      </c>
      <c r="S17" s="209">
        <v>3148.7999999999993</v>
      </c>
      <c r="T17" s="37">
        <v>94.80000000000109</v>
      </c>
      <c r="U17" s="37">
        <v>879.6999999999998</v>
      </c>
      <c r="V17" s="37">
        <v>746.7000000000007</v>
      </c>
      <c r="W17" s="37">
        <v>1427</v>
      </c>
      <c r="X17" s="21"/>
      <c r="Y17" s="21"/>
      <c r="Z17" s="21"/>
      <c r="AA17" s="21"/>
    </row>
    <row r="18" spans="2:27" ht="12.75">
      <c r="B18" s="40"/>
      <c r="C18" s="41"/>
      <c r="D18" s="41"/>
      <c r="E18" s="42"/>
      <c r="F18" s="43"/>
      <c r="G18" s="25"/>
      <c r="H18" s="210"/>
      <c r="I18" s="41"/>
      <c r="J18" s="41"/>
      <c r="K18" s="41"/>
      <c r="L18" s="41"/>
      <c r="M18" s="41"/>
      <c r="N18" s="210"/>
      <c r="O18" s="41"/>
      <c r="P18" s="41"/>
      <c r="Q18" s="41"/>
      <c r="R18" s="41"/>
      <c r="S18" s="210"/>
      <c r="T18" s="41"/>
      <c r="U18" s="41"/>
      <c r="V18" s="41"/>
      <c r="W18" s="41"/>
      <c r="X18" s="21"/>
      <c r="Y18" s="21"/>
      <c r="Z18" s="21"/>
      <c r="AA18" s="21"/>
    </row>
    <row r="19" spans="2:27" ht="12.75">
      <c r="B19" s="40" t="s">
        <v>8</v>
      </c>
      <c r="C19" s="41">
        <v>102</v>
      </c>
      <c r="D19" s="41">
        <v>62</v>
      </c>
      <c r="E19" s="42">
        <f>_xlfn.IFERROR(C19/D19-1,"")</f>
        <v>0.6451612903225807</v>
      </c>
      <c r="F19" s="43">
        <f>C19-D19</f>
        <v>40</v>
      </c>
      <c r="G19" s="25"/>
      <c r="H19" s="210">
        <f>C19</f>
        <v>102</v>
      </c>
      <c r="I19" s="41">
        <v>79.5</v>
      </c>
      <c r="J19" s="41">
        <v>20.9</v>
      </c>
      <c r="K19" s="41">
        <v>9</v>
      </c>
      <c r="L19" s="41">
        <v>-12</v>
      </c>
      <c r="M19" s="41">
        <v>62</v>
      </c>
      <c r="N19" s="210">
        <v>86</v>
      </c>
      <c r="O19" s="41">
        <v>18</v>
      </c>
      <c r="P19" s="41">
        <v>22</v>
      </c>
      <c r="Q19" s="41">
        <v>14</v>
      </c>
      <c r="R19" s="41">
        <v>32</v>
      </c>
      <c r="S19" s="210">
        <v>68.6</v>
      </c>
      <c r="T19" s="41">
        <v>-7.1</v>
      </c>
      <c r="U19" s="41">
        <v>-74.5</v>
      </c>
      <c r="V19" s="41">
        <v>89.6</v>
      </c>
      <c r="W19" s="41">
        <v>61</v>
      </c>
      <c r="X19" s="21"/>
      <c r="Y19" s="21"/>
      <c r="Z19" s="21"/>
      <c r="AA19" s="21"/>
    </row>
    <row r="20" spans="2:27" ht="12.75">
      <c r="B20" s="40" t="s">
        <v>9</v>
      </c>
      <c r="C20" s="41">
        <v>-54</v>
      </c>
      <c r="D20" s="41">
        <v>-134</v>
      </c>
      <c r="E20" s="42">
        <f>_xlfn.IFERROR(C20/D20-1,"")</f>
        <v>-0.5970149253731343</v>
      </c>
      <c r="F20" s="43">
        <f>C20-D20</f>
        <v>80</v>
      </c>
      <c r="G20" s="25"/>
      <c r="H20" s="210">
        <f>C20</f>
        <v>-54</v>
      </c>
      <c r="I20" s="41">
        <v>-304.7</v>
      </c>
      <c r="J20" s="41">
        <v>-91.3</v>
      </c>
      <c r="K20" s="41">
        <v>-105</v>
      </c>
      <c r="L20" s="41">
        <v>26</v>
      </c>
      <c r="M20" s="41">
        <v>-134</v>
      </c>
      <c r="N20" s="210">
        <v>-431.8</v>
      </c>
      <c r="O20" s="41">
        <v>-148</v>
      </c>
      <c r="P20" s="41">
        <v>-131</v>
      </c>
      <c r="Q20" s="41" t="e">
        <f>#REF!</f>
        <v>#REF!</v>
      </c>
      <c r="R20" s="41">
        <v>-63</v>
      </c>
      <c r="S20" s="210">
        <v>-464.7</v>
      </c>
      <c r="T20" s="41">
        <v>-79.2</v>
      </c>
      <c r="U20" s="41">
        <v>-2.3</v>
      </c>
      <c r="V20" s="41">
        <v>-175.5</v>
      </c>
      <c r="W20" s="41">
        <v>-208</v>
      </c>
      <c r="X20" s="21"/>
      <c r="Y20" s="21"/>
      <c r="Z20" s="21"/>
      <c r="AA20" s="21"/>
    </row>
    <row r="21" spans="2:27" ht="25.5">
      <c r="B21" s="46" t="s">
        <v>83</v>
      </c>
      <c r="C21" s="94">
        <v>0</v>
      </c>
      <c r="D21" s="41">
        <v>0</v>
      </c>
      <c r="E21" s="42">
        <f>_xlfn.IFERROR(C21/D21-1,"")</f>
      </c>
      <c r="F21" s="43">
        <f>C21-D21</f>
        <v>0</v>
      </c>
      <c r="G21" s="25"/>
      <c r="H21" s="210">
        <f>C21</f>
        <v>0</v>
      </c>
      <c r="I21" s="41">
        <v>-51</v>
      </c>
      <c r="J21" s="41">
        <v>0</v>
      </c>
      <c r="K21" s="41">
        <v>-51</v>
      </c>
      <c r="L21" s="41">
        <v>0</v>
      </c>
      <c r="M21" s="41">
        <v>0</v>
      </c>
      <c r="N21" s="210">
        <v>129</v>
      </c>
      <c r="O21" s="41">
        <v>129</v>
      </c>
      <c r="P21" s="41">
        <v>0</v>
      </c>
      <c r="Q21" s="41">
        <v>7</v>
      </c>
      <c r="R21" s="41">
        <v>-7</v>
      </c>
      <c r="S21" s="210">
        <v>-43.8</v>
      </c>
      <c r="T21" s="41">
        <v>-8</v>
      </c>
      <c r="U21" s="41">
        <v>6.5</v>
      </c>
      <c r="V21" s="41">
        <v>-42.3</v>
      </c>
      <c r="W21" s="41">
        <v>0</v>
      </c>
      <c r="X21" s="21"/>
      <c r="Y21" s="21"/>
      <c r="Z21" s="21"/>
      <c r="AA21" s="21"/>
    </row>
    <row r="22" spans="2:27" ht="12.75">
      <c r="B22" s="40"/>
      <c r="C22" s="41"/>
      <c r="D22" s="41"/>
      <c r="E22" s="42"/>
      <c r="F22" s="43"/>
      <c r="G22" s="25"/>
      <c r="H22" s="210"/>
      <c r="I22" s="41"/>
      <c r="J22" s="41"/>
      <c r="K22" s="41"/>
      <c r="L22" s="41"/>
      <c r="M22" s="41"/>
      <c r="N22" s="210"/>
      <c r="O22" s="41"/>
      <c r="P22" s="41"/>
      <c r="Q22" s="41"/>
      <c r="R22" s="41"/>
      <c r="S22" s="210"/>
      <c r="T22" s="41"/>
      <c r="U22" s="41"/>
      <c r="V22" s="41"/>
      <c r="W22" s="41"/>
      <c r="X22" s="21"/>
      <c r="Y22" s="21"/>
      <c r="Z22" s="21"/>
      <c r="AA22" s="21"/>
    </row>
    <row r="23" spans="2:27" ht="12.75">
      <c r="B23" s="36" t="s">
        <v>88</v>
      </c>
      <c r="C23" s="37">
        <v>1769</v>
      </c>
      <c r="D23" s="37">
        <v>1590</v>
      </c>
      <c r="E23" s="38">
        <f>_xlfn.IFERROR(C23/D23-1,"")</f>
        <v>0.11257861635220134</v>
      </c>
      <c r="F23" s="39">
        <f>C23-D23</f>
        <v>179</v>
      </c>
      <c r="G23" s="25"/>
      <c r="H23" s="209">
        <f>C23</f>
        <v>1769</v>
      </c>
      <c r="I23" s="37">
        <v>3013.5</v>
      </c>
      <c r="J23" s="37">
        <v>-17.2</v>
      </c>
      <c r="K23" s="37">
        <v>480</v>
      </c>
      <c r="L23" s="37">
        <v>961</v>
      </c>
      <c r="M23" s="37">
        <v>1590</v>
      </c>
      <c r="N23" s="209">
        <v>3626</v>
      </c>
      <c r="O23" s="37">
        <v>757</v>
      </c>
      <c r="P23" s="37">
        <v>806</v>
      </c>
      <c r="Q23" s="37" t="e">
        <f>#REF!</f>
        <v>#REF!</v>
      </c>
      <c r="R23" s="37">
        <v>1520</v>
      </c>
      <c r="S23" s="209">
        <v>2708.899999999999</v>
      </c>
      <c r="T23" s="37">
        <v>0.5000000000010942</v>
      </c>
      <c r="U23" s="37">
        <v>809.3999999999999</v>
      </c>
      <c r="V23" s="37">
        <v>618.5000000000008</v>
      </c>
      <c r="W23" s="37">
        <v>1280</v>
      </c>
      <c r="X23" s="21"/>
      <c r="Y23" s="21"/>
      <c r="Z23" s="21"/>
      <c r="AA23" s="21"/>
    </row>
    <row r="24" spans="2:27" ht="12.75">
      <c r="B24" s="40"/>
      <c r="C24" s="41"/>
      <c r="D24" s="41"/>
      <c r="E24" s="42"/>
      <c r="F24" s="43"/>
      <c r="G24" s="25"/>
      <c r="H24" s="210"/>
      <c r="I24" s="41"/>
      <c r="J24" s="41"/>
      <c r="K24" s="41"/>
      <c r="L24" s="41"/>
      <c r="M24" s="41"/>
      <c r="N24" s="210"/>
      <c r="O24" s="41"/>
      <c r="P24" s="41"/>
      <c r="Q24" s="41"/>
      <c r="R24" s="41"/>
      <c r="S24" s="210"/>
      <c r="T24" s="41"/>
      <c r="U24" s="41"/>
      <c r="V24" s="41"/>
      <c r="W24" s="41"/>
      <c r="X24" s="21"/>
      <c r="Y24" s="21"/>
      <c r="Z24" s="21"/>
      <c r="AA24" s="21"/>
    </row>
    <row r="25" spans="2:27" ht="12.75">
      <c r="B25" s="40" t="s">
        <v>26</v>
      </c>
      <c r="C25" s="41">
        <v>-383</v>
      </c>
      <c r="D25" s="41">
        <v>-346</v>
      </c>
      <c r="E25" s="42">
        <f>_xlfn.IFERROR(C25/D25-1,"")</f>
        <v>0.10693641618497107</v>
      </c>
      <c r="F25" s="43">
        <f>C25-D25</f>
        <v>-37</v>
      </c>
      <c r="G25" s="25"/>
      <c r="H25" s="210">
        <f>C25</f>
        <v>-383</v>
      </c>
      <c r="I25" s="41">
        <v>-877.9</v>
      </c>
      <c r="J25" s="41">
        <v>-4</v>
      </c>
      <c r="K25" s="41">
        <v>-188</v>
      </c>
      <c r="L25" s="41">
        <v>-340</v>
      </c>
      <c r="M25" s="41">
        <v>-346</v>
      </c>
      <c r="N25" s="210">
        <v>-804</v>
      </c>
      <c r="O25" s="41">
        <v>-71</v>
      </c>
      <c r="P25" s="41">
        <v>-190</v>
      </c>
      <c r="Q25" s="41" t="e">
        <f>#REF!</f>
        <v>#REF!</v>
      </c>
      <c r="R25" s="41">
        <v>-340</v>
      </c>
      <c r="S25" s="210">
        <v>-789.4</v>
      </c>
      <c r="T25" s="41">
        <v>-162.3</v>
      </c>
      <c r="U25" s="41">
        <v>-156</v>
      </c>
      <c r="V25" s="41">
        <v>-264.7</v>
      </c>
      <c r="W25" s="41">
        <v>-206</v>
      </c>
      <c r="X25" s="21"/>
      <c r="Y25" s="21"/>
      <c r="Z25" s="21"/>
      <c r="AA25" s="21"/>
    </row>
    <row r="26" spans="2:27" ht="12.75">
      <c r="B26" s="47"/>
      <c r="C26" s="41"/>
      <c r="D26" s="48"/>
      <c r="E26" s="49"/>
      <c r="F26" s="50"/>
      <c r="G26" s="25"/>
      <c r="H26" s="210"/>
      <c r="I26" s="41"/>
      <c r="J26" s="41"/>
      <c r="K26" s="41"/>
      <c r="L26" s="41"/>
      <c r="M26" s="41"/>
      <c r="N26" s="210"/>
      <c r="O26" s="41"/>
      <c r="P26" s="41"/>
      <c r="Q26" s="41"/>
      <c r="R26" s="41"/>
      <c r="S26" s="210"/>
      <c r="T26" s="41"/>
      <c r="U26" s="41"/>
      <c r="V26" s="41"/>
      <c r="W26" s="41"/>
      <c r="X26" s="21"/>
      <c r="Y26" s="21"/>
      <c r="Z26" s="21"/>
      <c r="AA26" s="21"/>
    </row>
    <row r="27" spans="2:27" ht="13.5" thickBot="1">
      <c r="B27" s="51" t="s">
        <v>24</v>
      </c>
      <c r="C27" s="52">
        <v>1386</v>
      </c>
      <c r="D27" s="52">
        <v>1244</v>
      </c>
      <c r="E27" s="53">
        <f>_xlfn.IFERROR(C27/D27-1,"")</f>
        <v>0.11414790996784574</v>
      </c>
      <c r="F27" s="54">
        <f>C27-D27</f>
        <v>142</v>
      </c>
      <c r="G27" s="25"/>
      <c r="H27" s="211">
        <f>C27</f>
        <v>1386</v>
      </c>
      <c r="I27" s="52">
        <v>2135.6</v>
      </c>
      <c r="J27" s="52">
        <v>-21</v>
      </c>
      <c r="K27" s="52">
        <v>292</v>
      </c>
      <c r="L27" s="52">
        <v>621</v>
      </c>
      <c r="M27" s="52">
        <v>1244</v>
      </c>
      <c r="N27" s="211">
        <v>2822</v>
      </c>
      <c r="O27" s="52">
        <v>686</v>
      </c>
      <c r="P27" s="52">
        <v>616</v>
      </c>
      <c r="Q27" s="52">
        <v>340</v>
      </c>
      <c r="R27" s="52">
        <v>1180</v>
      </c>
      <c r="S27" s="211">
        <v>1919.499999999999</v>
      </c>
      <c r="T27" s="52">
        <v>-161.79999999999893</v>
      </c>
      <c r="U27" s="52">
        <v>653.3999999999999</v>
      </c>
      <c r="V27" s="52">
        <v>353.8000000000008</v>
      </c>
      <c r="W27" s="52">
        <v>1074</v>
      </c>
      <c r="X27" s="21"/>
      <c r="Y27" s="21"/>
      <c r="Z27" s="21"/>
      <c r="AA27" s="21"/>
    </row>
    <row r="28" spans="2:27" ht="13.5" thickTop="1">
      <c r="B28" s="55"/>
      <c r="C28" s="55"/>
      <c r="D28" s="55"/>
      <c r="E28" s="56"/>
      <c r="F28" s="57"/>
      <c r="G28" s="25"/>
      <c r="H28" s="212"/>
      <c r="I28" s="55"/>
      <c r="J28" s="55"/>
      <c r="K28" s="55"/>
      <c r="L28" s="55"/>
      <c r="M28" s="55"/>
      <c r="N28" s="212"/>
      <c r="O28" s="55"/>
      <c r="P28" s="55"/>
      <c r="Q28" s="55"/>
      <c r="R28" s="55"/>
      <c r="S28" s="212"/>
      <c r="T28" s="55"/>
      <c r="U28" s="55"/>
      <c r="V28" s="55"/>
      <c r="W28" s="55"/>
      <c r="Y28" s="21"/>
      <c r="Z28" s="21"/>
      <c r="AA28" s="21"/>
    </row>
    <row r="29" spans="2:27" ht="12.75">
      <c r="B29" s="47" t="s">
        <v>75</v>
      </c>
      <c r="C29" s="47"/>
      <c r="D29" s="47"/>
      <c r="E29" s="58"/>
      <c r="F29" s="59"/>
      <c r="G29" s="25"/>
      <c r="H29" s="213"/>
      <c r="I29" s="47"/>
      <c r="J29" s="47"/>
      <c r="K29" s="47"/>
      <c r="L29" s="47"/>
      <c r="M29" s="47"/>
      <c r="N29" s="213"/>
      <c r="O29" s="47"/>
      <c r="P29" s="47"/>
      <c r="Q29" s="47"/>
      <c r="R29" s="47"/>
      <c r="S29" s="213"/>
      <c r="T29" s="47"/>
      <c r="U29" s="47"/>
      <c r="V29" s="47"/>
      <c r="W29" s="47"/>
      <c r="Y29" s="21"/>
      <c r="Z29" s="21"/>
      <c r="AA29" s="21"/>
    </row>
    <row r="30" spans="2:27" ht="12.75">
      <c r="B30" s="60" t="s">
        <v>69</v>
      </c>
      <c r="C30" s="41">
        <v>1386</v>
      </c>
      <c r="D30" s="41">
        <v>1243.80211570341</v>
      </c>
      <c r="E30" s="42">
        <f>_xlfn.IFERROR(C30/D30-1,"")</f>
        <v>0.11432516676189497</v>
      </c>
      <c r="F30" s="43">
        <f>C30-D30</f>
        <v>142.19788429659002</v>
      </c>
      <c r="G30" s="25"/>
      <c r="H30" s="210">
        <f>C30</f>
        <v>1386</v>
      </c>
      <c r="I30" s="41">
        <v>2133.9</v>
      </c>
      <c r="J30" s="41">
        <v>-21</v>
      </c>
      <c r="K30" s="41">
        <v>291</v>
      </c>
      <c r="L30" s="41">
        <v>621</v>
      </c>
      <c r="M30" s="41">
        <v>1243</v>
      </c>
      <c r="N30" s="210">
        <v>2823.6</v>
      </c>
      <c r="O30" s="41">
        <v>688</v>
      </c>
      <c r="P30" s="41">
        <v>616</v>
      </c>
      <c r="Q30" s="41">
        <v>338</v>
      </c>
      <c r="R30" s="41">
        <v>1181</v>
      </c>
      <c r="S30" s="210">
        <v>1917.4</v>
      </c>
      <c r="T30" s="41">
        <v>-161.1</v>
      </c>
      <c r="U30" s="41">
        <v>654</v>
      </c>
      <c r="V30" s="41">
        <v>351.7</v>
      </c>
      <c r="W30" s="41">
        <v>1073</v>
      </c>
      <c r="Y30" s="21"/>
      <c r="Z30" s="21"/>
      <c r="AA30" s="21"/>
    </row>
    <row r="31" spans="2:27" ht="13.5" thickBot="1">
      <c r="B31" s="220" t="s">
        <v>109</v>
      </c>
      <c r="C31" s="122"/>
      <c r="D31" s="122">
        <v>1</v>
      </c>
      <c r="E31" s="221">
        <f>_xlfn.IFERROR(C31/D31-1,"")</f>
        <v>-1</v>
      </c>
      <c r="F31" s="125">
        <f>C31-D31</f>
        <v>-1</v>
      </c>
      <c r="G31" s="25"/>
      <c r="H31" s="222">
        <f>C31</f>
        <v>0</v>
      </c>
      <c r="I31" s="122">
        <v>1.7</v>
      </c>
      <c r="J31" s="122">
        <v>-0.14</v>
      </c>
      <c r="K31" s="122">
        <v>1</v>
      </c>
      <c r="L31" s="122">
        <v>0</v>
      </c>
      <c r="M31" s="122">
        <v>1</v>
      </c>
      <c r="N31" s="222">
        <v>-1</v>
      </c>
      <c r="O31" s="122">
        <v>-2.7</v>
      </c>
      <c r="P31" s="122">
        <v>0</v>
      </c>
      <c r="Q31" s="122">
        <v>2</v>
      </c>
      <c r="R31" s="122">
        <v>-1</v>
      </c>
      <c r="S31" s="222">
        <v>2.1</v>
      </c>
      <c r="T31" s="122">
        <v>-0.8</v>
      </c>
      <c r="U31" s="122">
        <v>-0.5</v>
      </c>
      <c r="V31" s="122">
        <v>2.2</v>
      </c>
      <c r="W31" s="122">
        <v>1</v>
      </c>
      <c r="Y31" s="21"/>
      <c r="Z31" s="21"/>
      <c r="AA31" s="21"/>
    </row>
    <row r="32" spans="2:27" ht="13.5" thickTop="1">
      <c r="B32" s="20"/>
      <c r="Y32" s="21"/>
      <c r="Z32" s="21"/>
      <c r="AA32" s="21"/>
    </row>
    <row r="33" spans="2:27" ht="12.75">
      <c r="B33" s="20" t="s">
        <v>245</v>
      </c>
      <c r="C33" s="21">
        <f>C17-C10</f>
        <v>2393</v>
      </c>
      <c r="D33" s="21">
        <f>D17-D10</f>
        <v>2326</v>
      </c>
      <c r="E33" s="225">
        <f>C33/D33-1</f>
        <v>0.02880481513327604</v>
      </c>
      <c r="F33" s="43">
        <f>C33-D33</f>
        <v>67</v>
      </c>
      <c r="H33" s="21">
        <f>C33</f>
        <v>2393</v>
      </c>
      <c r="I33" s="21">
        <v>6079.5</v>
      </c>
      <c r="J33" s="21">
        <v>770.8</v>
      </c>
      <c r="K33" s="21">
        <v>1313</v>
      </c>
      <c r="L33" s="21">
        <v>1670</v>
      </c>
      <c r="M33" s="21">
        <v>2326</v>
      </c>
      <c r="N33" s="21">
        <v>6345</v>
      </c>
      <c r="O33" s="21">
        <v>1358.8</v>
      </c>
      <c r="P33" s="21">
        <v>1519</v>
      </c>
      <c r="Q33" s="21">
        <v>1286</v>
      </c>
      <c r="R33" s="21">
        <v>2181</v>
      </c>
      <c r="S33" s="21">
        <f>S17-S10</f>
        <v>5611.799999999999</v>
      </c>
      <c r="T33" s="21">
        <f>T17-T10</f>
        <v>804.8000000000011</v>
      </c>
      <c r="U33" s="21">
        <f>U17-U10</f>
        <v>1470.6999999999998</v>
      </c>
      <c r="V33" s="21">
        <f>V17-V10</f>
        <v>1359.7000000000007</v>
      </c>
      <c r="W33" s="21">
        <f>W17-W10</f>
        <v>1976</v>
      </c>
      <c r="Y33" s="21"/>
      <c r="Z33" s="21"/>
      <c r="AA33" s="21"/>
    </row>
    <row r="34" spans="2:4" ht="15">
      <c r="B34" s="229"/>
      <c r="C34" s="21"/>
      <c r="D34" s="21"/>
    </row>
    <row r="36" spans="2:4" ht="12.75" customHeight="1">
      <c r="B36" s="339"/>
      <c r="C36" s="339"/>
      <c r="D36" s="339"/>
    </row>
    <row r="37" spans="2:4" ht="12.75" customHeight="1">
      <c r="B37" s="339"/>
      <c r="C37" s="339"/>
      <c r="D37" s="339"/>
    </row>
    <row r="38" spans="2:4" ht="12.75" customHeight="1">
      <c r="B38" s="339"/>
      <c r="C38" s="339"/>
      <c r="D38" s="339"/>
    </row>
    <row r="39" spans="2:4" ht="12.75" customHeight="1">
      <c r="B39" s="339"/>
      <c r="C39" s="339"/>
      <c r="D39" s="339"/>
    </row>
    <row r="40" spans="2:4" ht="12.75" customHeight="1">
      <c r="B40" s="339"/>
      <c r="C40" s="339"/>
      <c r="D40" s="339"/>
    </row>
    <row r="41" spans="2:4" ht="12.75" customHeight="1">
      <c r="B41" s="339"/>
      <c r="C41" s="339"/>
      <c r="D41" s="339"/>
    </row>
    <row r="42" spans="2:4" ht="12.75" customHeight="1">
      <c r="B42" s="339"/>
      <c r="C42" s="339"/>
      <c r="D42" s="339"/>
    </row>
    <row r="43" spans="2:4" ht="12.75" customHeight="1">
      <c r="B43" s="339"/>
      <c r="C43" s="339"/>
      <c r="D43" s="339"/>
    </row>
  </sheetData>
  <sheetProtection/>
  <mergeCells count="3">
    <mergeCell ref="C5:D5"/>
    <mergeCell ref="O5:R5"/>
    <mergeCell ref="J5:M5"/>
  </mergeCells>
  <hyperlinks>
    <hyperlink ref="B6" location="PGNiG Q1 2016_PL.xls#'Dodatkowe rozbicie'!A1" display="Przychody ze sprzedaży"/>
    <hyperlink ref="B15" location="PGNiG Q1 2016_PL.xls#'Dodatkowe rozbicie'!A1" display="Koszty operacyjne raze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7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21">
      <c r="B2" s="279" t="s">
        <v>50</v>
      </c>
      <c r="C2" s="359"/>
      <c r="D2" s="359"/>
      <c r="E2" s="17"/>
      <c r="F2" s="17"/>
    </row>
    <row r="3" spans="2:4" ht="12.75">
      <c r="B3" s="128"/>
      <c r="C3" s="135"/>
      <c r="D3" s="135"/>
    </row>
    <row r="4" spans="2:6" ht="25.5">
      <c r="B4" s="136"/>
      <c r="C4" s="31" t="s">
        <v>304</v>
      </c>
      <c r="D4" s="31" t="s">
        <v>289</v>
      </c>
      <c r="E4" s="32" t="s">
        <v>116</v>
      </c>
      <c r="F4" s="33" t="s">
        <v>117</v>
      </c>
    </row>
    <row r="5" spans="2:6" ht="12.75">
      <c r="B5" s="47"/>
      <c r="C5" s="137"/>
      <c r="D5" s="137" t="s">
        <v>230</v>
      </c>
      <c r="E5" s="138"/>
      <c r="F5" s="139"/>
    </row>
    <row r="6" spans="2:6" ht="24.75" customHeight="1">
      <c r="B6" s="140" t="s">
        <v>19</v>
      </c>
      <c r="C6" s="360" t="s">
        <v>170</v>
      </c>
      <c r="D6" s="361"/>
      <c r="E6" s="141" t="s">
        <v>115</v>
      </c>
      <c r="F6" s="142" t="s">
        <v>170</v>
      </c>
    </row>
    <row r="7" spans="2:6" ht="12.75">
      <c r="B7" s="128" t="s">
        <v>20</v>
      </c>
      <c r="C7" s="143"/>
      <c r="D7" s="143"/>
      <c r="E7" s="144"/>
      <c r="F7" s="43"/>
    </row>
    <row r="8" spans="2:6" ht="12.75">
      <c r="B8" s="46" t="s">
        <v>32</v>
      </c>
      <c r="C8" s="41">
        <v>32945</v>
      </c>
      <c r="D8" s="41">
        <v>32967</v>
      </c>
      <c r="E8" s="42">
        <f aca="true" t="shared" si="0" ref="E8:E14">C8/D8-1</f>
        <v>-0.000667334000667319</v>
      </c>
      <c r="F8" s="43">
        <f aca="true" t="shared" si="1" ref="F8:F14">C8-D8</f>
        <v>-22</v>
      </c>
    </row>
    <row r="9" spans="2:6" ht="12.75">
      <c r="B9" s="46" t="s">
        <v>33</v>
      </c>
      <c r="C9" s="41">
        <v>11</v>
      </c>
      <c r="D9" s="41">
        <v>12</v>
      </c>
      <c r="E9" s="42">
        <f t="shared" si="0"/>
        <v>-0.08333333333333337</v>
      </c>
      <c r="F9" s="43">
        <f t="shared" si="1"/>
        <v>-1</v>
      </c>
    </row>
    <row r="10" spans="2:6" ht="12.75">
      <c r="B10" s="46" t="s">
        <v>34</v>
      </c>
      <c r="C10" s="41">
        <v>1078</v>
      </c>
      <c r="D10" s="41">
        <v>1138</v>
      </c>
      <c r="E10" s="42">
        <f t="shared" si="0"/>
        <v>-0.0527240773286467</v>
      </c>
      <c r="F10" s="43">
        <f t="shared" si="1"/>
        <v>-60</v>
      </c>
    </row>
    <row r="11" spans="2:6" ht="25.5">
      <c r="B11" s="46" t="s">
        <v>67</v>
      </c>
      <c r="C11" s="41">
        <v>840</v>
      </c>
      <c r="D11" s="41">
        <v>840</v>
      </c>
      <c r="E11" s="42">
        <f t="shared" si="0"/>
        <v>0</v>
      </c>
      <c r="F11" s="43">
        <f t="shared" si="1"/>
        <v>0</v>
      </c>
    </row>
    <row r="12" spans="2:6" ht="12.75">
      <c r="B12" s="46" t="s">
        <v>68</v>
      </c>
      <c r="C12" s="41">
        <v>278</v>
      </c>
      <c r="D12" s="41">
        <v>275</v>
      </c>
      <c r="E12" s="42">
        <f t="shared" si="0"/>
        <v>0.01090909090909098</v>
      </c>
      <c r="F12" s="43">
        <f t="shared" si="1"/>
        <v>3</v>
      </c>
    </row>
    <row r="13" spans="2:6" ht="12.75">
      <c r="B13" s="47" t="s">
        <v>27</v>
      </c>
      <c r="C13" s="283">
        <v>1461</v>
      </c>
      <c r="D13" s="41">
        <v>1575</v>
      </c>
      <c r="E13" s="42">
        <f t="shared" si="0"/>
        <v>-0.07238095238095243</v>
      </c>
      <c r="F13" s="43">
        <f t="shared" si="1"/>
        <v>-114</v>
      </c>
    </row>
    <row r="14" spans="2:6" ht="12.75">
      <c r="B14" s="47" t="s">
        <v>28</v>
      </c>
      <c r="C14" s="40">
        <v>151</v>
      </c>
      <c r="D14" s="283">
        <v>152</v>
      </c>
      <c r="E14" s="42">
        <f t="shared" si="0"/>
        <v>-0.006578947368421018</v>
      </c>
      <c r="F14" s="43">
        <f t="shared" si="1"/>
        <v>-1</v>
      </c>
    </row>
    <row r="15" spans="2:6" ht="12.75">
      <c r="B15" s="46"/>
      <c r="C15" s="40"/>
      <c r="D15" s="40"/>
      <c r="E15" s="58"/>
      <c r="F15" s="145"/>
    </row>
    <row r="16" spans="2:6" ht="12.75">
      <c r="B16" s="131" t="s">
        <v>87</v>
      </c>
      <c r="C16" s="37">
        <v>36764</v>
      </c>
      <c r="D16" s="37">
        <v>36959</v>
      </c>
      <c r="E16" s="38">
        <f>C16/D16-1</f>
        <v>-0.0052761167780513984</v>
      </c>
      <c r="F16" s="39">
        <f>C16-D16</f>
        <v>-195</v>
      </c>
    </row>
    <row r="17" spans="2:6" ht="12.75">
      <c r="B17" s="133"/>
      <c r="C17" s="48"/>
      <c r="D17" s="48"/>
      <c r="E17" s="49"/>
      <c r="F17" s="50"/>
    </row>
    <row r="18" spans="2:6" ht="12.75">
      <c r="B18" s="128" t="s">
        <v>42</v>
      </c>
      <c r="C18" s="146"/>
      <c r="D18" s="146"/>
      <c r="E18" s="42"/>
      <c r="F18" s="147"/>
    </row>
    <row r="19" spans="2:6" ht="12.75">
      <c r="B19" s="46" t="s">
        <v>97</v>
      </c>
      <c r="C19" s="41">
        <v>1334</v>
      </c>
      <c r="D19" s="41">
        <v>2229</v>
      </c>
      <c r="E19" s="42">
        <f aca="true" t="shared" si="2" ref="E19:E24">C19/D19-1</f>
        <v>-0.40152534768954684</v>
      </c>
      <c r="F19" s="43">
        <f aca="true" t="shared" si="3" ref="F19:F24">C19-D19</f>
        <v>-895</v>
      </c>
    </row>
    <row r="20" spans="2:6" ht="12.75">
      <c r="B20" s="46" t="s">
        <v>98</v>
      </c>
      <c r="C20" s="41">
        <v>3214</v>
      </c>
      <c r="D20" s="41">
        <v>3372</v>
      </c>
      <c r="E20" s="42">
        <f t="shared" si="2"/>
        <v>-0.046856465005931214</v>
      </c>
      <c r="F20" s="43">
        <f t="shared" si="3"/>
        <v>-158</v>
      </c>
    </row>
    <row r="21" spans="2:6" ht="12.75">
      <c r="B21" s="46" t="s">
        <v>99</v>
      </c>
      <c r="C21" s="41">
        <v>23</v>
      </c>
      <c r="D21" s="41">
        <v>7</v>
      </c>
      <c r="E21" s="42">
        <f t="shared" si="2"/>
        <v>2.2857142857142856</v>
      </c>
      <c r="F21" s="43">
        <f t="shared" si="3"/>
        <v>16</v>
      </c>
    </row>
    <row r="22" spans="2:6" ht="12.75">
      <c r="B22" s="46" t="s">
        <v>225</v>
      </c>
      <c r="C22" s="41">
        <v>523</v>
      </c>
      <c r="D22" s="41">
        <v>146</v>
      </c>
      <c r="E22" s="42">
        <f t="shared" si="2"/>
        <v>2.5821917808219177</v>
      </c>
      <c r="F22" s="43">
        <f t="shared" si="3"/>
        <v>377</v>
      </c>
    </row>
    <row r="23" spans="2:6" ht="12.75">
      <c r="B23" s="46" t="s">
        <v>70</v>
      </c>
      <c r="C23" s="41">
        <v>653</v>
      </c>
      <c r="D23" s="41">
        <v>709</v>
      </c>
      <c r="E23" s="42">
        <f t="shared" si="2"/>
        <v>-0.07898448519040902</v>
      </c>
      <c r="F23" s="43">
        <f t="shared" si="3"/>
        <v>-56</v>
      </c>
    </row>
    <row r="24" spans="2:6" ht="12.75">
      <c r="B24" s="46" t="s">
        <v>71</v>
      </c>
      <c r="C24" s="41">
        <v>8285</v>
      </c>
      <c r="D24" s="41">
        <v>6239</v>
      </c>
      <c r="E24" s="42">
        <f t="shared" si="2"/>
        <v>0.3279371694181761</v>
      </c>
      <c r="F24" s="43">
        <f t="shared" si="3"/>
        <v>2046</v>
      </c>
    </row>
    <row r="25" spans="2:6" ht="12.75">
      <c r="B25" s="46"/>
      <c r="C25" s="146"/>
      <c r="D25" s="146"/>
      <c r="E25" s="42"/>
      <c r="F25" s="147"/>
    </row>
    <row r="26" spans="2:6" ht="12.75">
      <c r="B26" s="46" t="s">
        <v>126</v>
      </c>
      <c r="C26" s="41">
        <v>164</v>
      </c>
      <c r="D26" s="41">
        <v>164</v>
      </c>
      <c r="E26" s="42">
        <f>C26/D26-1</f>
        <v>0</v>
      </c>
      <c r="F26" s="147">
        <f>C26-D26</f>
        <v>0</v>
      </c>
    </row>
    <row r="27" spans="2:6" ht="12.75">
      <c r="B27" s="46"/>
      <c r="C27" s="146"/>
      <c r="D27" s="146"/>
      <c r="E27" s="42"/>
      <c r="F27" s="147"/>
    </row>
    <row r="28" spans="2:6" ht="12.75">
      <c r="B28" s="131" t="s">
        <v>92</v>
      </c>
      <c r="C28" s="37">
        <v>14196</v>
      </c>
      <c r="D28" s="37">
        <v>12866</v>
      </c>
      <c r="E28" s="38">
        <f>C28/D28-1</f>
        <v>0.10337323177366708</v>
      </c>
      <c r="F28" s="39">
        <f>C28-D28</f>
        <v>1330</v>
      </c>
    </row>
    <row r="29" spans="2:6" ht="12.75">
      <c r="B29" s="148"/>
      <c r="C29" s="149"/>
      <c r="D29" s="149"/>
      <c r="E29" s="150"/>
      <c r="F29" s="151"/>
    </row>
    <row r="30" spans="2:6" ht="13.5" thickBot="1">
      <c r="B30" s="152" t="s">
        <v>35</v>
      </c>
      <c r="C30" s="153">
        <v>50960</v>
      </c>
      <c r="D30" s="153">
        <v>49825</v>
      </c>
      <c r="E30" s="154">
        <f>C30/D30-1</f>
        <v>0.022779729051680908</v>
      </c>
      <c r="F30" s="155">
        <f>C30-D30</f>
        <v>1135</v>
      </c>
    </row>
    <row r="31" spans="2:6" ht="13.5" thickTop="1">
      <c r="B31" s="133"/>
      <c r="C31" s="48"/>
      <c r="D31" s="48"/>
      <c r="E31" s="156"/>
      <c r="F31" s="43"/>
    </row>
    <row r="32" spans="2:6" ht="12.75">
      <c r="B32" s="133"/>
      <c r="C32" s="48"/>
      <c r="D32" s="48"/>
      <c r="E32" s="156"/>
      <c r="F32" s="43"/>
    </row>
    <row r="33" spans="2:6" ht="21.75" customHeight="1">
      <c r="B33" s="157" t="s">
        <v>93</v>
      </c>
      <c r="C33" s="360" t="s">
        <v>170</v>
      </c>
      <c r="D33" s="361"/>
      <c r="E33" s="141" t="s">
        <v>115</v>
      </c>
      <c r="F33" s="142" t="s">
        <v>170</v>
      </c>
    </row>
    <row r="34" spans="2:6" ht="12.75">
      <c r="B34" s="128" t="s">
        <v>94</v>
      </c>
      <c r="C34" s="146"/>
      <c r="D34" s="146"/>
      <c r="E34" s="144"/>
      <c r="F34" s="43"/>
    </row>
    <row r="35" spans="2:6" ht="12.75">
      <c r="B35" s="46" t="s">
        <v>95</v>
      </c>
      <c r="C35" s="41">
        <v>5900</v>
      </c>
      <c r="D35" s="41">
        <v>5900</v>
      </c>
      <c r="E35" s="129">
        <f aca="true" t="shared" si="4" ref="E35:E40">C35/D35-1</f>
        <v>0</v>
      </c>
      <c r="F35" s="43">
        <f aca="true" t="shared" si="5" ref="F35:F40">C35-D35</f>
        <v>0</v>
      </c>
    </row>
    <row r="36" spans="2:6" ht="12.75">
      <c r="B36" s="46" t="s">
        <v>171</v>
      </c>
      <c r="C36" s="41">
        <v>1740</v>
      </c>
      <c r="D36" s="41">
        <v>1740</v>
      </c>
      <c r="E36" s="129">
        <f t="shared" si="4"/>
        <v>0</v>
      </c>
      <c r="F36" s="43">
        <f t="shared" si="5"/>
        <v>0</v>
      </c>
    </row>
    <row r="37" spans="2:6" ht="12.75">
      <c r="B37" s="46" t="s">
        <v>172</v>
      </c>
      <c r="C37" s="41">
        <v>-661</v>
      </c>
      <c r="D37" s="41">
        <v>-637</v>
      </c>
      <c r="E37" s="129">
        <f t="shared" si="4"/>
        <v>0.03767660910518056</v>
      </c>
      <c r="F37" s="43">
        <f t="shared" si="5"/>
        <v>-24</v>
      </c>
    </row>
    <row r="38" spans="2:6" ht="12.75">
      <c r="B38" s="158" t="s">
        <v>124</v>
      </c>
      <c r="C38" s="159">
        <v>25119</v>
      </c>
      <c r="D38" s="159">
        <v>23733</v>
      </c>
      <c r="E38" s="160">
        <f t="shared" si="4"/>
        <v>0.0583996966249527</v>
      </c>
      <c r="F38" s="161">
        <f t="shared" si="5"/>
        <v>1386</v>
      </c>
    </row>
    <row r="39" spans="2:6" ht="12.75">
      <c r="B39" s="133" t="s">
        <v>56</v>
      </c>
      <c r="C39" s="48">
        <v>32098</v>
      </c>
      <c r="D39" s="48">
        <v>30736</v>
      </c>
      <c r="E39" s="134">
        <f t="shared" si="4"/>
        <v>0.04431285788651751</v>
      </c>
      <c r="F39" s="50">
        <f t="shared" si="5"/>
        <v>1362</v>
      </c>
    </row>
    <row r="40" spans="2:6" ht="12.75">
      <c r="B40" s="162" t="s">
        <v>125</v>
      </c>
      <c r="C40" s="41">
        <v>5</v>
      </c>
      <c r="D40" s="41">
        <v>5</v>
      </c>
      <c r="E40" s="129">
        <f t="shared" si="4"/>
        <v>0</v>
      </c>
      <c r="F40" s="43">
        <f t="shared" si="5"/>
        <v>0</v>
      </c>
    </row>
    <row r="41" spans="2:6" ht="12.75">
      <c r="B41" s="133"/>
      <c r="C41" s="48"/>
      <c r="D41" s="48"/>
      <c r="E41" s="134"/>
      <c r="F41" s="50"/>
    </row>
    <row r="42" spans="2:6" ht="12.75">
      <c r="B42" s="131" t="s">
        <v>57</v>
      </c>
      <c r="C42" s="37">
        <v>32103</v>
      </c>
      <c r="D42" s="37">
        <v>30741</v>
      </c>
      <c r="E42" s="132">
        <f>C42/D42-1</f>
        <v>0.04430565043427337</v>
      </c>
      <c r="F42" s="39">
        <f>C42-D42</f>
        <v>1362</v>
      </c>
    </row>
    <row r="43" spans="2:6" ht="12.75">
      <c r="B43" s="46"/>
      <c r="C43" s="146"/>
      <c r="D43" s="146"/>
      <c r="E43" s="129"/>
      <c r="F43" s="147"/>
    </row>
    <row r="44" spans="2:6" ht="12.75">
      <c r="B44" s="128" t="s">
        <v>58</v>
      </c>
      <c r="C44" s="146"/>
      <c r="D44" s="146"/>
      <c r="E44" s="129"/>
      <c r="F44" s="147"/>
    </row>
    <row r="45" spans="2:6" ht="12.75">
      <c r="B45" s="46" t="s">
        <v>84</v>
      </c>
      <c r="C45" s="41">
        <v>3784</v>
      </c>
      <c r="D45" s="41">
        <v>5799</v>
      </c>
      <c r="E45" s="129">
        <f>C45/D45-1</f>
        <v>-0.3474737023624763</v>
      </c>
      <c r="F45" s="43">
        <f>C45-D45</f>
        <v>-2015</v>
      </c>
    </row>
    <row r="46" spans="2:6" ht="12.75">
      <c r="B46" s="46" t="s">
        <v>173</v>
      </c>
      <c r="C46" s="41">
        <v>564</v>
      </c>
      <c r="D46" s="41">
        <v>565</v>
      </c>
      <c r="E46" s="129"/>
      <c r="F46" s="43"/>
    </row>
    <row r="47" spans="2:6" ht="12.75">
      <c r="B47" s="46" t="s">
        <v>85</v>
      </c>
      <c r="C47" s="41">
        <v>1738</v>
      </c>
      <c r="D47" s="41">
        <v>1728</v>
      </c>
      <c r="E47" s="129">
        <f>C47/D47-1</f>
        <v>0.0057870370370369795</v>
      </c>
      <c r="F47" s="43">
        <f>C47-D47</f>
        <v>10</v>
      </c>
    </row>
    <row r="48" spans="2:6" ht="12.75">
      <c r="B48" s="46" t="s">
        <v>59</v>
      </c>
      <c r="C48" s="41">
        <v>1478</v>
      </c>
      <c r="D48" s="41">
        <v>1511</v>
      </c>
      <c r="E48" s="129">
        <f>C48/D48-1</f>
        <v>-0.02183984116479154</v>
      </c>
      <c r="F48" s="43">
        <f>C48-D48</f>
        <v>-33</v>
      </c>
    </row>
    <row r="49" spans="2:6" ht="12.75">
      <c r="B49" s="162" t="s">
        <v>174</v>
      </c>
      <c r="C49" s="41">
        <v>3130</v>
      </c>
      <c r="D49" s="41">
        <v>3090</v>
      </c>
      <c r="E49" s="129">
        <f>C49/D49-1</f>
        <v>0.012944983818770295</v>
      </c>
      <c r="F49" s="43">
        <f>C49-D49</f>
        <v>40</v>
      </c>
    </row>
    <row r="50" spans="2:6" ht="12.75">
      <c r="B50" s="162" t="s">
        <v>113</v>
      </c>
      <c r="C50" s="41">
        <v>118</v>
      </c>
      <c r="D50" s="41">
        <v>102</v>
      </c>
      <c r="E50" s="129">
        <f>C50/D50-1</f>
        <v>0.15686274509803932</v>
      </c>
      <c r="F50" s="43">
        <f>C50-D50</f>
        <v>16</v>
      </c>
    </row>
    <row r="51" spans="2:6" ht="12.75">
      <c r="B51" s="158"/>
      <c r="C51" s="158"/>
      <c r="D51" s="158"/>
      <c r="E51" s="163"/>
      <c r="F51" s="164"/>
    </row>
    <row r="52" spans="2:6" ht="12.75">
      <c r="B52" s="131" t="s">
        <v>107</v>
      </c>
      <c r="C52" s="37">
        <v>10812</v>
      </c>
      <c r="D52" s="37">
        <v>12795</v>
      </c>
      <c r="E52" s="132">
        <f>C52/D52-1</f>
        <v>-0.15498241500586163</v>
      </c>
      <c r="F52" s="39">
        <f>C52-D52</f>
        <v>-1983</v>
      </c>
    </row>
    <row r="53" spans="2:6" ht="12.75">
      <c r="B53" s="46"/>
      <c r="C53" s="46"/>
      <c r="D53" s="46"/>
      <c r="E53" s="165"/>
      <c r="F53" s="166"/>
    </row>
    <row r="54" spans="2:6" ht="12.75">
      <c r="B54" s="128" t="s">
        <v>108</v>
      </c>
      <c r="C54" s="128"/>
      <c r="D54" s="128"/>
      <c r="E54" s="167"/>
      <c r="F54" s="168"/>
    </row>
    <row r="55" spans="2:6" ht="12.75">
      <c r="B55" s="46" t="s">
        <v>43</v>
      </c>
      <c r="C55" s="41">
        <v>3127</v>
      </c>
      <c r="D55" s="41">
        <v>3288</v>
      </c>
      <c r="E55" s="129">
        <f aca="true" t="shared" si="6" ref="E55:E61">C55/D55-1</f>
        <v>-0.04896593673965932</v>
      </c>
      <c r="F55" s="43">
        <f aca="true" t="shared" si="7" ref="F55:F61">C55-D55</f>
        <v>-161</v>
      </c>
    </row>
    <row r="56" spans="2:6" ht="12.75">
      <c r="B56" s="46" t="s">
        <v>84</v>
      </c>
      <c r="C56" s="41">
        <v>2568</v>
      </c>
      <c r="D56" s="41">
        <v>583</v>
      </c>
      <c r="E56" s="129">
        <f t="shared" si="6"/>
        <v>3.4048027444253863</v>
      </c>
      <c r="F56" s="43">
        <f t="shared" si="7"/>
        <v>1985</v>
      </c>
    </row>
    <row r="57" spans="2:6" ht="12.75">
      <c r="B57" s="46" t="s">
        <v>44</v>
      </c>
      <c r="C57" s="41">
        <v>1207</v>
      </c>
      <c r="D57" s="41">
        <v>1165</v>
      </c>
      <c r="E57" s="129">
        <f t="shared" si="6"/>
        <v>0.036051502145922676</v>
      </c>
      <c r="F57" s="43">
        <f t="shared" si="7"/>
        <v>42</v>
      </c>
    </row>
    <row r="58" spans="2:6" ht="12.75">
      <c r="B58" s="46" t="s">
        <v>45</v>
      </c>
      <c r="C58" s="41">
        <v>145</v>
      </c>
      <c r="D58" s="41">
        <v>53</v>
      </c>
      <c r="E58" s="129">
        <f t="shared" si="6"/>
        <v>1.7358490566037736</v>
      </c>
      <c r="F58" s="43">
        <f t="shared" si="7"/>
        <v>92</v>
      </c>
    </row>
    <row r="59" spans="2:6" ht="12.75">
      <c r="B59" s="46" t="s">
        <v>173</v>
      </c>
      <c r="C59" s="41">
        <v>334</v>
      </c>
      <c r="D59" s="41">
        <v>352</v>
      </c>
      <c r="E59" s="129">
        <f t="shared" si="6"/>
        <v>-0.051136363636363646</v>
      </c>
      <c r="F59" s="43">
        <f t="shared" si="7"/>
        <v>-18</v>
      </c>
    </row>
    <row r="60" spans="2:6" ht="12.75">
      <c r="B60" s="46" t="s">
        <v>85</v>
      </c>
      <c r="C60" s="41">
        <v>514</v>
      </c>
      <c r="D60" s="41">
        <v>694</v>
      </c>
      <c r="E60" s="129">
        <f t="shared" si="6"/>
        <v>-0.25936599423631124</v>
      </c>
      <c r="F60" s="43">
        <f t="shared" si="7"/>
        <v>-180</v>
      </c>
    </row>
    <row r="61" spans="2:6" ht="12.75">
      <c r="B61" s="46" t="s">
        <v>59</v>
      </c>
      <c r="C61" s="41">
        <v>150</v>
      </c>
      <c r="D61" s="41">
        <v>154</v>
      </c>
      <c r="E61" s="129">
        <f t="shared" si="6"/>
        <v>-0.025974025974025983</v>
      </c>
      <c r="F61" s="43">
        <f t="shared" si="7"/>
        <v>-4</v>
      </c>
    </row>
    <row r="62" spans="2:6" ht="12.75">
      <c r="B62" s="46"/>
      <c r="C62" s="46"/>
      <c r="D62" s="46"/>
      <c r="E62" s="165"/>
      <c r="F62" s="166"/>
    </row>
    <row r="63" spans="2:6" ht="12.75">
      <c r="B63" s="131" t="s">
        <v>46</v>
      </c>
      <c r="C63" s="37">
        <v>8045</v>
      </c>
      <c r="D63" s="37">
        <v>6289</v>
      </c>
      <c r="E63" s="132">
        <f>C63/D63-1</f>
        <v>0.2792176816664016</v>
      </c>
      <c r="F63" s="39">
        <f>C63-D63</f>
        <v>1756</v>
      </c>
    </row>
    <row r="64" spans="2:6" ht="12.75">
      <c r="B64" s="162"/>
      <c r="C64" s="162"/>
      <c r="D64" s="162"/>
      <c r="E64" s="165"/>
      <c r="F64" s="169"/>
    </row>
    <row r="65" spans="2:6" ht="12.75">
      <c r="B65" s="131" t="s">
        <v>47</v>
      </c>
      <c r="C65" s="37">
        <v>18857</v>
      </c>
      <c r="D65" s="37">
        <v>19084</v>
      </c>
      <c r="E65" s="132">
        <f>C65/D65-1</f>
        <v>-0.011894780968350505</v>
      </c>
      <c r="F65" s="39">
        <f>C65-D65</f>
        <v>-227</v>
      </c>
    </row>
    <row r="66" spans="2:6" ht="12.75">
      <c r="B66" s="170"/>
      <c r="C66" s="284"/>
      <c r="D66" s="284"/>
      <c r="E66" s="171"/>
      <c r="F66" s="172"/>
    </row>
    <row r="67" spans="2:6" ht="13.5" thickBot="1">
      <c r="B67" s="152" t="s">
        <v>36</v>
      </c>
      <c r="C67" s="52">
        <v>50960</v>
      </c>
      <c r="D67" s="52">
        <v>49825</v>
      </c>
      <c r="E67" s="61">
        <f>C67/D67-1</f>
        <v>0.022779729051680908</v>
      </c>
      <c r="F67" s="54">
        <f>C67-D67</f>
        <v>1135</v>
      </c>
    </row>
    <row r="68" ht="13.5" thickTop="1"/>
  </sheetData>
  <sheetProtection/>
  <mergeCells count="3">
    <mergeCell ref="C2:D2"/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4" width="17.7109375" style="17" customWidth="1"/>
    <col min="5" max="5" width="13.7109375" style="19" customWidth="1"/>
    <col min="6" max="6" width="19.8515625" style="19" bestFit="1" customWidth="1"/>
    <col min="7" max="7" width="9.140625" style="17" customWidth="1"/>
    <col min="8" max="9" width="17.7109375" style="192" customWidth="1"/>
    <col min="10" max="16384" width="9.140625" style="17" customWidth="1"/>
  </cols>
  <sheetData>
    <row r="2" spans="2:9" ht="21" customHeight="1">
      <c r="B2" s="278" t="s">
        <v>41</v>
      </c>
      <c r="C2" s="126"/>
      <c r="D2" s="126"/>
      <c r="H2" s="333"/>
      <c r="I2" s="333"/>
    </row>
    <row r="3" ht="12.75">
      <c r="B3" s="46"/>
    </row>
    <row r="4" spans="2:9" ht="63.75">
      <c r="B4" s="30"/>
      <c r="C4" s="31" t="s">
        <v>300</v>
      </c>
      <c r="D4" s="31" t="s">
        <v>301</v>
      </c>
      <c r="E4" s="32" t="s">
        <v>302</v>
      </c>
      <c r="F4" s="33" t="s">
        <v>303</v>
      </c>
      <c r="G4" s="26"/>
      <c r="H4" s="334"/>
      <c r="I4" s="334"/>
    </row>
    <row r="5" spans="2:9" ht="12.75">
      <c r="B5" s="127"/>
      <c r="C5" s="356" t="s">
        <v>170</v>
      </c>
      <c r="D5" s="356"/>
      <c r="E5" s="34" t="s">
        <v>115</v>
      </c>
      <c r="F5" s="35" t="s">
        <v>170</v>
      </c>
      <c r="H5" s="355"/>
      <c r="I5" s="355"/>
    </row>
    <row r="6" spans="2:9" ht="12.75">
      <c r="B6" s="128" t="s">
        <v>52</v>
      </c>
      <c r="C6" s="41"/>
      <c r="D6" s="41"/>
      <c r="E6" s="129"/>
      <c r="F6" s="191"/>
      <c r="H6" s="41"/>
      <c r="I6" s="41"/>
    </row>
    <row r="7" spans="2:9" ht="12.75">
      <c r="B7" s="46" t="s">
        <v>160</v>
      </c>
      <c r="C7" s="41">
        <v>1386</v>
      </c>
      <c r="D7" s="41">
        <v>1244</v>
      </c>
      <c r="E7" s="129">
        <f>_xlfn.IFERROR(C7/D7-1,"")</f>
        <v>0.11414790996784574</v>
      </c>
      <c r="F7" s="43">
        <f>C7-D7</f>
        <v>142</v>
      </c>
      <c r="H7" s="41"/>
      <c r="I7" s="41"/>
    </row>
    <row r="8" spans="2:9" ht="12.75">
      <c r="B8" s="46" t="s">
        <v>53</v>
      </c>
      <c r="C8" s="41"/>
      <c r="D8" s="41"/>
      <c r="E8" s="129"/>
      <c r="F8" s="43"/>
      <c r="H8" s="41"/>
      <c r="I8" s="41"/>
    </row>
    <row r="9" spans="2:9" ht="25.5">
      <c r="B9" s="130" t="s">
        <v>37</v>
      </c>
      <c r="C9" s="41">
        <v>0</v>
      </c>
      <c r="D9" s="41">
        <v>0</v>
      </c>
      <c r="E9" s="129">
        <f aca="true" t="shared" si="0" ref="E9:E16">_xlfn.IFERROR(C9/D9-1,"")</f>
      </c>
      <c r="F9" s="43">
        <f aca="true" t="shared" si="1" ref="F9:F16">C9-D9</f>
        <v>0</v>
      </c>
      <c r="H9" s="41"/>
      <c r="I9" s="41"/>
    </row>
    <row r="10" spans="2:9" ht="12.75">
      <c r="B10" s="130" t="s">
        <v>105</v>
      </c>
      <c r="C10" s="41">
        <v>672</v>
      </c>
      <c r="D10" s="41">
        <v>664</v>
      </c>
      <c r="E10" s="129">
        <f t="shared" si="0"/>
        <v>0.012048192771084265</v>
      </c>
      <c r="F10" s="43">
        <f t="shared" si="1"/>
        <v>8</v>
      </c>
      <c r="H10" s="41"/>
      <c r="I10" s="41"/>
    </row>
    <row r="11" spans="2:9" ht="12.75">
      <c r="B11" s="130" t="s">
        <v>161</v>
      </c>
      <c r="C11" s="41">
        <v>-24</v>
      </c>
      <c r="D11" s="41">
        <v>-24</v>
      </c>
      <c r="E11" s="129">
        <f t="shared" si="0"/>
        <v>0</v>
      </c>
      <c r="F11" s="43">
        <f t="shared" si="1"/>
        <v>0</v>
      </c>
      <c r="H11" s="41"/>
      <c r="I11" s="41"/>
    </row>
    <row r="12" spans="2:9" ht="12.75">
      <c r="B12" s="130" t="s">
        <v>162</v>
      </c>
      <c r="C12" s="41">
        <v>42</v>
      </c>
      <c r="D12" s="41">
        <v>14</v>
      </c>
      <c r="E12" s="129">
        <f t="shared" si="0"/>
        <v>2</v>
      </c>
      <c r="F12" s="43">
        <f t="shared" si="1"/>
        <v>28</v>
      </c>
      <c r="H12" s="41"/>
      <c r="I12" s="41"/>
    </row>
    <row r="13" spans="2:9" ht="12.75">
      <c r="B13" s="130" t="s">
        <v>163</v>
      </c>
      <c r="C13" s="41">
        <v>-45</v>
      </c>
      <c r="D13" s="41">
        <v>-28</v>
      </c>
      <c r="E13" s="129">
        <f t="shared" si="0"/>
        <v>0.6071428571428572</v>
      </c>
      <c r="F13" s="43">
        <f t="shared" si="1"/>
        <v>-17</v>
      </c>
      <c r="H13" s="41"/>
      <c r="I13" s="41"/>
    </row>
    <row r="14" spans="2:9" ht="12.75">
      <c r="B14" s="130" t="s">
        <v>103</v>
      </c>
      <c r="C14" s="41">
        <v>383</v>
      </c>
      <c r="D14" s="41">
        <v>346</v>
      </c>
      <c r="E14" s="129">
        <f t="shared" si="0"/>
        <v>0.10693641618497107</v>
      </c>
      <c r="F14" s="43">
        <f t="shared" si="1"/>
        <v>37</v>
      </c>
      <c r="H14" s="41"/>
      <c r="I14" s="41"/>
    </row>
    <row r="15" spans="2:9" ht="12.75">
      <c r="B15" s="130" t="s">
        <v>16</v>
      </c>
      <c r="C15" s="41">
        <v>-29</v>
      </c>
      <c r="D15" s="41">
        <v>166</v>
      </c>
      <c r="E15" s="129">
        <f t="shared" si="0"/>
        <v>-1.1746987951807228</v>
      </c>
      <c r="F15" s="43">
        <f t="shared" si="1"/>
        <v>-195</v>
      </c>
      <c r="H15" s="41"/>
      <c r="I15" s="41"/>
    </row>
    <row r="16" spans="2:9" ht="12.75">
      <c r="B16" s="130" t="s">
        <v>21</v>
      </c>
      <c r="C16" s="41">
        <v>-155</v>
      </c>
      <c r="D16" s="41">
        <v>-459</v>
      </c>
      <c r="E16" s="129">
        <f t="shared" si="0"/>
        <v>-0.6623093681917211</v>
      </c>
      <c r="F16" s="43">
        <f t="shared" si="1"/>
        <v>304</v>
      </c>
      <c r="H16" s="41"/>
      <c r="I16" s="41"/>
    </row>
    <row r="17" spans="2:9" ht="12.75">
      <c r="B17" s="46"/>
      <c r="C17" s="41"/>
      <c r="D17" s="41"/>
      <c r="E17" s="129"/>
      <c r="F17" s="43"/>
      <c r="H17" s="41"/>
      <c r="I17" s="41"/>
    </row>
    <row r="18" spans="2:9" ht="25.5">
      <c r="B18" s="131" t="s">
        <v>17</v>
      </c>
      <c r="C18" s="37">
        <v>2230</v>
      </c>
      <c r="D18" s="37">
        <v>1923</v>
      </c>
      <c r="E18" s="132">
        <f>_xlfn.IFERROR(C18/D18-1,"")</f>
        <v>0.15964638585543423</v>
      </c>
      <c r="F18" s="39">
        <f>C18-D18</f>
        <v>307</v>
      </c>
      <c r="H18" s="48"/>
      <c r="I18" s="48"/>
    </row>
    <row r="19" spans="2:9" ht="12.75">
      <c r="B19" s="46" t="s">
        <v>18</v>
      </c>
      <c r="C19" s="41"/>
      <c r="D19" s="41"/>
      <c r="E19" s="129"/>
      <c r="F19" s="43"/>
      <c r="H19" s="41"/>
      <c r="I19" s="41"/>
    </row>
    <row r="20" spans="2:9" ht="12.75">
      <c r="B20" s="130" t="s">
        <v>175</v>
      </c>
      <c r="C20" s="41">
        <v>153</v>
      </c>
      <c r="D20" s="41">
        <v>374</v>
      </c>
      <c r="E20" s="129">
        <f aca="true" t="shared" si="2" ref="E20:E26">_xlfn.IFERROR(C20/D20-1,"")</f>
        <v>-0.5909090909090908</v>
      </c>
      <c r="F20" s="43">
        <f aca="true" t="shared" si="3" ref="F20:F26">C20-D20</f>
        <v>-221</v>
      </c>
      <c r="H20" s="41"/>
      <c r="I20" s="41"/>
    </row>
    <row r="21" spans="2:9" ht="12.75">
      <c r="B21" s="130" t="s">
        <v>13</v>
      </c>
      <c r="C21" s="41">
        <v>895</v>
      </c>
      <c r="D21" s="41">
        <v>975</v>
      </c>
      <c r="E21" s="129">
        <f t="shared" si="2"/>
        <v>-0.08205128205128209</v>
      </c>
      <c r="F21" s="43">
        <f t="shared" si="3"/>
        <v>-80</v>
      </c>
      <c r="H21" s="41"/>
      <c r="I21" s="41"/>
    </row>
    <row r="22" spans="2:9" ht="25.5">
      <c r="B22" s="130" t="s">
        <v>176</v>
      </c>
      <c r="C22" s="41">
        <v>-19</v>
      </c>
      <c r="D22" s="41">
        <v>105</v>
      </c>
      <c r="E22" s="129">
        <f t="shared" si="2"/>
        <v>-1.180952380952381</v>
      </c>
      <c r="F22" s="43">
        <f t="shared" si="3"/>
        <v>-124</v>
      </c>
      <c r="H22" s="41"/>
      <c r="I22" s="41"/>
    </row>
    <row r="23" spans="2:9" ht="12.75">
      <c r="B23" s="130" t="s">
        <v>76</v>
      </c>
      <c r="C23" s="41">
        <v>-176</v>
      </c>
      <c r="D23" s="41">
        <v>-133</v>
      </c>
      <c r="E23" s="129">
        <f t="shared" si="2"/>
        <v>0.32330827067669166</v>
      </c>
      <c r="F23" s="43">
        <f t="shared" si="3"/>
        <v>-43</v>
      </c>
      <c r="H23" s="41"/>
      <c r="I23" s="41"/>
    </row>
    <row r="24" spans="2:9" ht="12.75">
      <c r="B24" s="130" t="s">
        <v>77</v>
      </c>
      <c r="C24" s="41">
        <v>141</v>
      </c>
      <c r="D24" s="41">
        <v>208</v>
      </c>
      <c r="E24" s="129">
        <f t="shared" si="2"/>
        <v>-0.3221153846153846</v>
      </c>
      <c r="F24" s="43">
        <f t="shared" si="3"/>
        <v>-67</v>
      </c>
      <c r="H24" s="41"/>
      <c r="I24" s="41"/>
    </row>
    <row r="25" spans="2:9" ht="12.75">
      <c r="B25" s="130" t="s">
        <v>177</v>
      </c>
      <c r="C25" s="41">
        <v>-379</v>
      </c>
      <c r="D25" s="41">
        <v>-411</v>
      </c>
      <c r="E25" s="129">
        <f t="shared" si="2"/>
        <v>-0.07785888077858882</v>
      </c>
      <c r="F25" s="43">
        <f t="shared" si="3"/>
        <v>32</v>
      </c>
      <c r="H25" s="41"/>
      <c r="I25" s="41"/>
    </row>
    <row r="26" spans="2:9" ht="12.75">
      <c r="B26" s="130" t="s">
        <v>78</v>
      </c>
      <c r="C26" s="41">
        <v>-39</v>
      </c>
      <c r="D26" s="41">
        <v>-25</v>
      </c>
      <c r="E26" s="129">
        <f t="shared" si="2"/>
        <v>0.56</v>
      </c>
      <c r="F26" s="43">
        <f t="shared" si="3"/>
        <v>-14</v>
      </c>
      <c r="H26" s="41"/>
      <c r="I26" s="41"/>
    </row>
    <row r="27" spans="2:9" ht="12.75">
      <c r="B27" s="46"/>
      <c r="C27" s="41"/>
      <c r="D27" s="41"/>
      <c r="E27" s="129"/>
      <c r="F27" s="43"/>
      <c r="H27" s="41"/>
      <c r="I27" s="41"/>
    </row>
    <row r="28" spans="2:9" ht="12.75">
      <c r="B28" s="131" t="s">
        <v>79</v>
      </c>
      <c r="C28" s="37">
        <v>2806</v>
      </c>
      <c r="D28" s="37">
        <v>3016</v>
      </c>
      <c r="E28" s="132">
        <f>_xlfn.IFERROR(C28/D28-1,"")</f>
        <v>-0.06962864721485407</v>
      </c>
      <c r="F28" s="39">
        <f>C28-D28</f>
        <v>-210</v>
      </c>
      <c r="H28" s="48"/>
      <c r="I28" s="48"/>
    </row>
    <row r="29" spans="2:9" ht="12.75">
      <c r="B29" s="133"/>
      <c r="C29" s="48"/>
      <c r="D29" s="48"/>
      <c r="E29" s="134"/>
      <c r="F29" s="50"/>
      <c r="H29" s="48"/>
      <c r="I29" s="48"/>
    </row>
    <row r="30" spans="2:9" ht="25.5">
      <c r="B30" s="128" t="s">
        <v>4</v>
      </c>
      <c r="C30" s="41"/>
      <c r="D30" s="41"/>
      <c r="E30" s="129"/>
      <c r="F30" s="43"/>
      <c r="H30" s="41"/>
      <c r="I30" s="41"/>
    </row>
    <row r="31" spans="2:9" ht="25.5">
      <c r="B31" s="130" t="s">
        <v>249</v>
      </c>
      <c r="C31" s="41">
        <v>8</v>
      </c>
      <c r="D31" s="41">
        <v>19</v>
      </c>
      <c r="E31" s="129">
        <f aca="true" t="shared" si="4" ref="E31:E37">_xlfn.IFERROR(C31/D31-1,"")</f>
        <v>-0.5789473684210527</v>
      </c>
      <c r="F31" s="43">
        <f aca="true" t="shared" si="5" ref="F31:F39">C31-D31</f>
        <v>-11</v>
      </c>
      <c r="H31" s="41"/>
      <c r="I31" s="41"/>
    </row>
    <row r="32" spans="2:9" ht="25.5">
      <c r="B32" s="130" t="s">
        <v>261</v>
      </c>
      <c r="C32" s="94"/>
      <c r="D32" s="41"/>
      <c r="E32" s="129">
        <f t="shared" si="4"/>
      </c>
      <c r="F32" s="43">
        <f t="shared" si="5"/>
        <v>0</v>
      </c>
      <c r="H32" s="41"/>
      <c r="I32" s="41"/>
    </row>
    <row r="33" spans="2:9" ht="25.5">
      <c r="B33" s="130" t="s">
        <v>250</v>
      </c>
      <c r="C33" s="94">
        <v>-778</v>
      </c>
      <c r="D33" s="41">
        <v>-873</v>
      </c>
      <c r="E33" s="129">
        <f t="shared" si="4"/>
        <v>-0.10882016036655207</v>
      </c>
      <c r="F33" s="43">
        <f t="shared" si="5"/>
        <v>95</v>
      </c>
      <c r="H33" s="94"/>
      <c r="I33" s="94"/>
    </row>
    <row r="34" spans="2:9" ht="25.5">
      <c r="B34" s="130" t="s">
        <v>251</v>
      </c>
      <c r="C34" s="41"/>
      <c r="D34" s="41">
        <v>-6</v>
      </c>
      <c r="E34" s="129">
        <f t="shared" si="4"/>
        <v>-1</v>
      </c>
      <c r="F34" s="43">
        <f t="shared" si="5"/>
        <v>6</v>
      </c>
      <c r="H34" s="94"/>
      <c r="I34" s="94"/>
    </row>
    <row r="35" spans="1:9" ht="12.75">
      <c r="A35" s="17" t="s">
        <v>262</v>
      </c>
      <c r="B35" s="130"/>
      <c r="C35" s="94"/>
      <c r="D35" s="94"/>
      <c r="E35" s="129">
        <f t="shared" si="4"/>
      </c>
      <c r="F35" s="43">
        <f t="shared" si="5"/>
        <v>0</v>
      </c>
      <c r="H35" s="41"/>
      <c r="I35" s="41"/>
    </row>
    <row r="36" spans="1:9" ht="12.75">
      <c r="A36" s="17" t="s">
        <v>263</v>
      </c>
      <c r="B36" s="130"/>
      <c r="C36" s="94"/>
      <c r="D36" s="94"/>
      <c r="E36" s="129">
        <f t="shared" si="4"/>
      </c>
      <c r="F36" s="43">
        <f t="shared" si="5"/>
        <v>0</v>
      </c>
      <c r="H36" s="41"/>
      <c r="I36" s="41"/>
    </row>
    <row r="37" spans="2:9" ht="12.75">
      <c r="B37" s="130" t="s">
        <v>16</v>
      </c>
      <c r="C37" s="41">
        <v>2</v>
      </c>
      <c r="D37" s="41">
        <v>9</v>
      </c>
      <c r="E37" s="129">
        <f t="shared" si="4"/>
        <v>-0.7777777777777778</v>
      </c>
      <c r="F37" s="43">
        <f t="shared" si="5"/>
        <v>-7</v>
      </c>
      <c r="H37" s="41"/>
      <c r="I37" s="41"/>
    </row>
    <row r="38" spans="2:9" ht="12.75">
      <c r="B38" s="46"/>
      <c r="C38" s="41"/>
      <c r="D38" s="41"/>
      <c r="E38" s="129"/>
      <c r="F38" s="43">
        <f t="shared" si="5"/>
        <v>0</v>
      </c>
      <c r="H38" s="41"/>
      <c r="I38" s="41"/>
    </row>
    <row r="39" spans="2:9" ht="12.75">
      <c r="B39" s="131" t="s">
        <v>164</v>
      </c>
      <c r="C39" s="37">
        <v>-768</v>
      </c>
      <c r="D39" s="37">
        <v>-851</v>
      </c>
      <c r="E39" s="132">
        <f>_xlfn.IFERROR(C39/D39-1,"")</f>
        <v>-0.09753231492361925</v>
      </c>
      <c r="F39" s="39">
        <f t="shared" si="5"/>
        <v>83</v>
      </c>
      <c r="H39" s="48"/>
      <c r="I39" s="48"/>
    </row>
    <row r="40" spans="2:9" ht="12.75">
      <c r="B40" s="133"/>
      <c r="C40" s="48"/>
      <c r="D40" s="48"/>
      <c r="E40" s="134"/>
      <c r="F40" s="50"/>
      <c r="H40" s="48"/>
      <c r="I40" s="48"/>
    </row>
    <row r="41" spans="2:9" ht="12.75">
      <c r="B41" s="128" t="s">
        <v>165</v>
      </c>
      <c r="C41" s="41"/>
      <c r="D41" s="41"/>
      <c r="E41" s="129"/>
      <c r="F41" s="43"/>
      <c r="H41" s="41"/>
      <c r="I41" s="41"/>
    </row>
    <row r="42" spans="2:9" ht="12.75">
      <c r="B42" s="130" t="s">
        <v>166</v>
      </c>
      <c r="C42" s="41">
        <v>198</v>
      </c>
      <c r="D42" s="41">
        <v>41</v>
      </c>
      <c r="E42" s="129">
        <f aca="true" t="shared" si="6" ref="E42:E48">_xlfn.IFERROR(C42/D42-1,"")</f>
        <v>3.8292682926829267</v>
      </c>
      <c r="F42" s="43">
        <f aca="true" t="shared" si="7" ref="F42:F48">C42-D42</f>
        <v>157</v>
      </c>
      <c r="H42" s="41"/>
      <c r="I42" s="41"/>
    </row>
    <row r="43" spans="2:9" ht="12.75">
      <c r="B43" s="130" t="s">
        <v>202</v>
      </c>
      <c r="C43" s="41">
        <v>0</v>
      </c>
      <c r="D43" s="41">
        <v>199</v>
      </c>
      <c r="E43" s="129">
        <f t="shared" si="6"/>
        <v>-1</v>
      </c>
      <c r="F43" s="43">
        <f t="shared" si="7"/>
        <v>-199</v>
      </c>
      <c r="H43" s="41"/>
      <c r="I43" s="41"/>
    </row>
    <row r="44" spans="2:9" ht="12.75">
      <c r="B44" s="130" t="s">
        <v>90</v>
      </c>
      <c r="C44" s="41">
        <v>-37</v>
      </c>
      <c r="D44" s="41">
        <v>-163.8</v>
      </c>
      <c r="E44" s="129">
        <f t="shared" si="6"/>
        <v>-0.7741147741147741</v>
      </c>
      <c r="F44" s="43">
        <f t="shared" si="7"/>
        <v>126.80000000000001</v>
      </c>
      <c r="H44" s="41"/>
      <c r="I44" s="41"/>
    </row>
    <row r="45" spans="2:9" ht="12.75">
      <c r="B45" s="130" t="s">
        <v>91</v>
      </c>
      <c r="C45" s="41">
        <v>-110</v>
      </c>
      <c r="D45" s="41">
        <v>-390</v>
      </c>
      <c r="E45" s="129">
        <f t="shared" si="6"/>
        <v>-0.717948717948718</v>
      </c>
      <c r="F45" s="43">
        <f t="shared" si="7"/>
        <v>280</v>
      </c>
      <c r="H45" s="41"/>
      <c r="I45" s="41"/>
    </row>
    <row r="46" spans="2:9" ht="12.75">
      <c r="B46" s="130" t="s">
        <v>10</v>
      </c>
      <c r="C46" s="41">
        <v>-9</v>
      </c>
      <c r="D46" s="41">
        <v>-12</v>
      </c>
      <c r="E46" s="129">
        <f t="shared" si="6"/>
        <v>-0.25</v>
      </c>
      <c r="F46" s="43">
        <f t="shared" si="7"/>
        <v>3</v>
      </c>
      <c r="H46" s="41"/>
      <c r="I46" s="41"/>
    </row>
    <row r="47" spans="2:9" ht="12.75">
      <c r="B47" s="130" t="s">
        <v>206</v>
      </c>
      <c r="C47" s="41">
        <v>89</v>
      </c>
      <c r="D47" s="41">
        <v>84</v>
      </c>
      <c r="E47" s="129">
        <f t="shared" si="6"/>
        <v>0.059523809523809534</v>
      </c>
      <c r="F47" s="43">
        <f t="shared" si="7"/>
        <v>5</v>
      </c>
      <c r="H47" s="41"/>
      <c r="I47" s="41"/>
    </row>
    <row r="48" spans="2:9" ht="12.75">
      <c r="B48" s="130" t="s">
        <v>207</v>
      </c>
      <c r="C48" s="41">
        <v>-20</v>
      </c>
      <c r="D48" s="41">
        <v>-21</v>
      </c>
      <c r="E48" s="129">
        <f t="shared" si="6"/>
        <v>-0.04761904761904767</v>
      </c>
      <c r="F48" s="43">
        <f t="shared" si="7"/>
        <v>1</v>
      </c>
      <c r="H48" s="41"/>
      <c r="I48" s="41"/>
    </row>
    <row r="49" spans="2:9" ht="12.75">
      <c r="B49" s="130" t="s">
        <v>266</v>
      </c>
      <c r="C49" s="41"/>
      <c r="D49" s="41"/>
      <c r="E49" s="129"/>
      <c r="F49" s="43"/>
      <c r="H49" s="41"/>
      <c r="I49" s="41"/>
    </row>
    <row r="50" spans="2:9" ht="12.75">
      <c r="B50" s="130" t="s">
        <v>5</v>
      </c>
      <c r="C50" s="41">
        <v>-96</v>
      </c>
      <c r="D50" s="41">
        <v>-77</v>
      </c>
      <c r="E50" s="129">
        <f>_xlfn.IFERROR(C50/D50-1,"")</f>
        <v>0.24675324675324672</v>
      </c>
      <c r="F50" s="43">
        <f>C50-D50</f>
        <v>-19</v>
      </c>
      <c r="H50" s="41"/>
      <c r="I50" s="41"/>
    </row>
    <row r="51" spans="2:9" ht="12.75">
      <c r="B51" s="130" t="s">
        <v>16</v>
      </c>
      <c r="C51" s="41">
        <v>1</v>
      </c>
      <c r="D51" s="41">
        <v>-1</v>
      </c>
      <c r="E51" s="129">
        <f>_xlfn.IFERROR(C51/D51-1,"")</f>
        <v>-2</v>
      </c>
      <c r="F51" s="43">
        <f>C51-D51</f>
        <v>2</v>
      </c>
      <c r="H51" s="41"/>
      <c r="I51" s="41"/>
    </row>
    <row r="52" spans="2:9" ht="12.75">
      <c r="B52" s="46"/>
      <c r="C52" s="41"/>
      <c r="D52" s="41"/>
      <c r="E52" s="129"/>
      <c r="F52" s="43"/>
      <c r="H52" s="41"/>
      <c r="I52" s="41"/>
    </row>
    <row r="53" spans="2:9" ht="12.75">
      <c r="B53" s="131" t="s">
        <v>74</v>
      </c>
      <c r="C53" s="37">
        <v>16</v>
      </c>
      <c r="D53" s="37">
        <v>-341</v>
      </c>
      <c r="E53" s="132">
        <f>_xlfn.IFERROR(C53/D53-1,"")</f>
        <v>-1.0469208211143695</v>
      </c>
      <c r="F53" s="39">
        <f>C53-D53</f>
        <v>357</v>
      </c>
      <c r="H53" s="48"/>
      <c r="I53" s="48"/>
    </row>
    <row r="54" spans="2:9" ht="12.75">
      <c r="B54" s="128"/>
      <c r="C54" s="48"/>
      <c r="D54" s="48"/>
      <c r="E54" s="134"/>
      <c r="F54" s="50"/>
      <c r="H54" s="48"/>
      <c r="I54" s="48"/>
    </row>
    <row r="55" spans="2:9" ht="12.75">
      <c r="B55" s="128" t="s">
        <v>11</v>
      </c>
      <c r="C55" s="48">
        <v>2054</v>
      </c>
      <c r="D55" s="48">
        <v>1824</v>
      </c>
      <c r="E55" s="134">
        <f>_xlfn.IFERROR(C55/D55-1,"")</f>
        <v>0.1260964912280702</v>
      </c>
      <c r="F55" s="50">
        <f>C55-D55</f>
        <v>230</v>
      </c>
      <c r="H55" s="48"/>
      <c r="I55" s="48"/>
    </row>
    <row r="56" spans="2:9" ht="12.75">
      <c r="B56" s="128" t="s">
        <v>252</v>
      </c>
      <c r="C56" s="48">
        <v>-8</v>
      </c>
      <c r="D56" s="274">
        <v>0</v>
      </c>
      <c r="E56" s="129">
        <f>_xlfn.IFERROR(C56/D56-1,"")</f>
      </c>
      <c r="F56" s="50">
        <f>C56-D56</f>
        <v>-8</v>
      </c>
      <c r="H56" s="48"/>
      <c r="I56" s="48"/>
    </row>
    <row r="57" spans="2:9" ht="12.75">
      <c r="B57" s="133" t="s">
        <v>167</v>
      </c>
      <c r="C57" s="48">
        <v>6238</v>
      </c>
      <c r="D57" s="274">
        <v>2956</v>
      </c>
      <c r="E57" s="134">
        <f>_xlfn.IFERROR(C57/D57-1,"")</f>
        <v>1.1102841677943167</v>
      </c>
      <c r="F57" s="50">
        <f>C57-D57</f>
        <v>3282</v>
      </c>
      <c r="H57" s="48"/>
      <c r="I57" s="48"/>
    </row>
    <row r="58" spans="2:9" ht="12.75">
      <c r="B58" s="148"/>
      <c r="C58" s="149"/>
      <c r="D58" s="149"/>
      <c r="E58" s="231"/>
      <c r="F58" s="151"/>
      <c r="G58" s="192"/>
      <c r="H58" s="48"/>
      <c r="I58" s="48"/>
    </row>
    <row r="59" spans="2:9" ht="12.75">
      <c r="B59" s="233" t="s">
        <v>102</v>
      </c>
      <c r="C59" s="273">
        <v>8292</v>
      </c>
      <c r="D59" s="273">
        <v>4780</v>
      </c>
      <c r="E59" s="132">
        <f>_xlfn.IFERROR(C59/D59-1,"")</f>
        <v>0.7347280334728032</v>
      </c>
      <c r="F59" s="39">
        <f>C59-D59</f>
        <v>3512</v>
      </c>
      <c r="G59" s="234"/>
      <c r="H59" s="335"/>
      <c r="I59" s="335"/>
    </row>
    <row r="60" ht="12.75">
      <c r="E60" s="232"/>
    </row>
  </sheetData>
  <sheetProtection/>
  <mergeCells count="2">
    <mergeCell ref="C5:D5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6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4" width="17.7109375" style="17" customWidth="1"/>
    <col min="5" max="6" width="16.421875" style="17" customWidth="1"/>
    <col min="7" max="7" width="9.140625" style="17" customWidth="1"/>
    <col min="8" max="9" width="9.140625" style="192" customWidth="1"/>
    <col min="10" max="10" width="22.8515625" style="17" customWidth="1"/>
    <col min="11" max="16384" width="9.140625" style="17" customWidth="1"/>
  </cols>
  <sheetData>
    <row r="2" spans="2:4" ht="21">
      <c r="B2" s="280" t="s">
        <v>0</v>
      </c>
      <c r="C2" s="281"/>
      <c r="D2" s="281"/>
    </row>
    <row r="3" spans="2:4" ht="12.75">
      <c r="B3" s="85"/>
      <c r="C3" s="364" t="s">
        <v>170</v>
      </c>
      <c r="D3" s="364"/>
    </row>
    <row r="4" spans="2:9" ht="51">
      <c r="B4" s="86" t="s">
        <v>12</v>
      </c>
      <c r="C4" s="31" t="s">
        <v>300</v>
      </c>
      <c r="D4" s="31" t="s">
        <v>301</v>
      </c>
      <c r="E4" s="32" t="s">
        <v>302</v>
      </c>
      <c r="F4" s="33" t="s">
        <v>303</v>
      </c>
      <c r="G4" s="26"/>
      <c r="H4" s="334"/>
      <c r="I4" s="334"/>
    </row>
    <row r="5" spans="2:12" ht="12.75">
      <c r="B5" s="87" t="s">
        <v>86</v>
      </c>
      <c r="C5" s="41">
        <v>8605</v>
      </c>
      <c r="D5" s="41">
        <v>10310</v>
      </c>
      <c r="E5" s="88">
        <f aca="true" t="shared" si="0" ref="E5:E15">C5/D5-1</f>
        <v>-0.16537342386032983</v>
      </c>
      <c r="F5" s="41">
        <f aca="true" t="shared" si="1" ref="F5:F15">C5-D5</f>
        <v>-1705</v>
      </c>
      <c r="H5" s="41"/>
      <c r="I5" s="41"/>
      <c r="J5" s="21"/>
      <c r="K5" s="21"/>
      <c r="L5" s="174"/>
    </row>
    <row r="6" spans="2:12" ht="12.75">
      <c r="B6" s="87" t="s">
        <v>2</v>
      </c>
      <c r="C6" s="41">
        <v>441</v>
      </c>
      <c r="D6" s="41">
        <v>457</v>
      </c>
      <c r="E6" s="88">
        <f t="shared" si="0"/>
        <v>-0.035010940919037226</v>
      </c>
      <c r="F6" s="41">
        <f t="shared" si="1"/>
        <v>-16</v>
      </c>
      <c r="H6" s="41"/>
      <c r="I6" s="41"/>
      <c r="J6" s="21"/>
      <c r="K6" s="21"/>
      <c r="L6" s="174"/>
    </row>
    <row r="7" spans="2:12" ht="12.75">
      <c r="B7" s="87" t="s">
        <v>308</v>
      </c>
      <c r="C7" s="41">
        <v>152</v>
      </c>
      <c r="D7" s="41">
        <v>10</v>
      </c>
      <c r="E7" s="88">
        <f t="shared" si="0"/>
        <v>14.2</v>
      </c>
      <c r="F7" s="41">
        <f t="shared" si="1"/>
        <v>142</v>
      </c>
      <c r="H7" s="41"/>
      <c r="I7" s="41"/>
      <c r="J7" s="21"/>
      <c r="K7" s="21"/>
      <c r="L7" s="174"/>
    </row>
    <row r="8" spans="2:12" ht="12.75">
      <c r="B8" s="87" t="s">
        <v>219</v>
      </c>
      <c r="C8" s="41">
        <v>335</v>
      </c>
      <c r="D8" s="41">
        <v>461</v>
      </c>
      <c r="E8" s="88">
        <f t="shared" si="0"/>
        <v>-0.2733188720173536</v>
      </c>
      <c r="F8" s="41">
        <f t="shared" si="1"/>
        <v>-126</v>
      </c>
      <c r="H8" s="41"/>
      <c r="I8" s="41"/>
      <c r="J8" s="21"/>
      <c r="K8" s="21"/>
      <c r="L8" s="174"/>
    </row>
    <row r="9" spans="2:11" ht="12.75">
      <c r="B9" s="87" t="s">
        <v>3</v>
      </c>
      <c r="C9" s="41">
        <v>16</v>
      </c>
      <c r="D9" s="41">
        <v>19</v>
      </c>
      <c r="E9" s="88">
        <f t="shared" si="0"/>
        <v>-0.1578947368421053</v>
      </c>
      <c r="F9" s="41">
        <f t="shared" si="1"/>
        <v>-3</v>
      </c>
      <c r="H9" s="41"/>
      <c r="I9" s="41"/>
      <c r="J9" s="21"/>
      <c r="K9" s="21"/>
    </row>
    <row r="10" spans="2:11" ht="12.75">
      <c r="B10" s="87" t="s">
        <v>208</v>
      </c>
      <c r="C10" s="41">
        <v>31</v>
      </c>
      <c r="D10" s="41">
        <v>24</v>
      </c>
      <c r="E10" s="88">
        <f t="shared" si="0"/>
        <v>0.29166666666666674</v>
      </c>
      <c r="F10" s="41">
        <f t="shared" si="1"/>
        <v>7</v>
      </c>
      <c r="H10" s="41"/>
      <c r="I10" s="41"/>
      <c r="J10" s="21"/>
      <c r="K10" s="21"/>
    </row>
    <row r="11" spans="2:11" ht="12.75">
      <c r="B11" s="87" t="s">
        <v>129</v>
      </c>
      <c r="C11" s="41">
        <v>475</v>
      </c>
      <c r="D11" s="41">
        <v>439</v>
      </c>
      <c r="E11" s="88">
        <f t="shared" si="0"/>
        <v>0.08200455580865595</v>
      </c>
      <c r="F11" s="41">
        <f t="shared" si="1"/>
        <v>36</v>
      </c>
      <c r="H11" s="41"/>
      <c r="I11" s="41"/>
      <c r="J11" s="21"/>
      <c r="K11" s="21"/>
    </row>
    <row r="12" spans="2:11" ht="12.75">
      <c r="B12" s="87" t="s">
        <v>130</v>
      </c>
      <c r="C12" s="41">
        <v>485</v>
      </c>
      <c r="D12" s="41">
        <v>433</v>
      </c>
      <c r="E12" s="88">
        <f t="shared" si="0"/>
        <v>0.12009237875288692</v>
      </c>
      <c r="F12" s="41">
        <f t="shared" si="1"/>
        <v>52</v>
      </c>
      <c r="H12" s="41"/>
      <c r="I12" s="41"/>
      <c r="J12" s="21"/>
      <c r="K12" s="21"/>
    </row>
    <row r="13" spans="2:11" ht="12.75">
      <c r="B13" s="87" t="s">
        <v>89</v>
      </c>
      <c r="C13" s="41">
        <v>37</v>
      </c>
      <c r="D13" s="41">
        <v>31</v>
      </c>
      <c r="E13" s="88">
        <f t="shared" si="0"/>
        <v>0.19354838709677424</v>
      </c>
      <c r="F13" s="41">
        <f t="shared" si="1"/>
        <v>6</v>
      </c>
      <c r="H13" s="41"/>
      <c r="I13" s="41"/>
      <c r="J13" s="21"/>
      <c r="K13" s="21"/>
    </row>
    <row r="14" spans="2:11" ht="12.75">
      <c r="B14" s="87" t="s">
        <v>178</v>
      </c>
      <c r="C14" s="41">
        <v>58</v>
      </c>
      <c r="D14" s="41">
        <v>69</v>
      </c>
      <c r="E14" s="88">
        <f t="shared" si="0"/>
        <v>-0.1594202898550725</v>
      </c>
      <c r="F14" s="41">
        <f t="shared" si="1"/>
        <v>-11</v>
      </c>
      <c r="G14" s="20"/>
      <c r="H14" s="41"/>
      <c r="I14" s="41"/>
      <c r="J14" s="21"/>
      <c r="K14" s="21"/>
    </row>
    <row r="15" spans="2:11" ht="12.75">
      <c r="B15" s="87" t="s">
        <v>220</v>
      </c>
      <c r="C15" s="41">
        <v>12</v>
      </c>
      <c r="D15" s="41">
        <v>51</v>
      </c>
      <c r="E15" s="88">
        <f t="shared" si="0"/>
        <v>-0.7647058823529411</v>
      </c>
      <c r="F15" s="41">
        <f t="shared" si="1"/>
        <v>-39</v>
      </c>
      <c r="G15" s="20"/>
      <c r="H15" s="41"/>
      <c r="I15" s="41"/>
      <c r="J15" s="21"/>
      <c r="K15" s="21"/>
    </row>
    <row r="16" spans="2:11" ht="12.75">
      <c r="B16" s="87" t="s">
        <v>267</v>
      </c>
      <c r="C16" s="41">
        <v>197</v>
      </c>
      <c r="D16" s="41">
        <v>47</v>
      </c>
      <c r="E16" s="88"/>
      <c r="F16" s="41"/>
      <c r="G16" s="20"/>
      <c r="H16" s="41"/>
      <c r="I16" s="41"/>
      <c r="J16" s="21"/>
      <c r="K16" s="21"/>
    </row>
    <row r="17" spans="2:11" ht="12.75">
      <c r="B17" s="87" t="s">
        <v>221</v>
      </c>
      <c r="C17" s="41">
        <v>23</v>
      </c>
      <c r="D17" s="41">
        <v>23</v>
      </c>
      <c r="E17" s="88">
        <f>C17/D17-1</f>
        <v>0</v>
      </c>
      <c r="F17" s="41">
        <f>C17-D17</f>
        <v>0</v>
      </c>
      <c r="G17" s="20"/>
      <c r="H17" s="41"/>
      <c r="I17" s="41"/>
      <c r="J17" s="21"/>
      <c r="K17" s="21"/>
    </row>
    <row r="18" spans="2:12" ht="12.75">
      <c r="B18" s="87" t="s">
        <v>96</v>
      </c>
      <c r="C18" s="41">
        <v>113</v>
      </c>
      <c r="D18" s="41">
        <v>121</v>
      </c>
      <c r="E18" s="88">
        <f>C18/D18-1</f>
        <v>-0.06611570247933884</v>
      </c>
      <c r="F18" s="41">
        <f>C18-D18</f>
        <v>-8</v>
      </c>
      <c r="H18" s="41"/>
      <c r="I18" s="41"/>
      <c r="J18" s="21"/>
      <c r="K18" s="21"/>
      <c r="L18" s="174"/>
    </row>
    <row r="19" spans="2:11" ht="13.5" thickBot="1">
      <c r="B19" s="89" t="s">
        <v>110</v>
      </c>
      <c r="C19" s="52">
        <v>10980</v>
      </c>
      <c r="D19" s="52">
        <v>12495</v>
      </c>
      <c r="E19" s="90">
        <f>C19/D19-1</f>
        <v>-0.1212484993997599</v>
      </c>
      <c r="F19" s="52">
        <f>C19-D19</f>
        <v>-1515</v>
      </c>
      <c r="H19" s="48"/>
      <c r="I19" s="48"/>
      <c r="J19" s="21"/>
      <c r="K19" s="21"/>
    </row>
    <row r="20" spans="2:11" ht="13.5" thickTop="1">
      <c r="B20" s="91"/>
      <c r="C20" s="91"/>
      <c r="D20" s="91"/>
      <c r="F20" s="192"/>
      <c r="H20" s="336"/>
      <c r="I20" s="336"/>
      <c r="J20" s="21"/>
      <c r="K20" s="21"/>
    </row>
    <row r="21" spans="2:11" ht="21">
      <c r="B21" s="282" t="s">
        <v>1</v>
      </c>
      <c r="C21" s="363" t="s">
        <v>170</v>
      </c>
      <c r="D21" s="363"/>
      <c r="F21" s="192"/>
      <c r="H21" s="362"/>
      <c r="I21" s="362"/>
      <c r="J21" s="21"/>
      <c r="K21" s="21"/>
    </row>
    <row r="22" spans="2:11" ht="12.75">
      <c r="B22" s="40"/>
      <c r="C22" s="40"/>
      <c r="D22" s="40"/>
      <c r="F22" s="192"/>
      <c r="H22" s="47"/>
      <c r="I22" s="47"/>
      <c r="J22" s="21"/>
      <c r="K22" s="21"/>
    </row>
    <row r="23" spans="2:11" ht="51">
      <c r="B23" s="86" t="s">
        <v>15</v>
      </c>
      <c r="C23" s="31" t="s">
        <v>300</v>
      </c>
      <c r="D23" s="31" t="s">
        <v>301</v>
      </c>
      <c r="E23" s="32" t="s">
        <v>302</v>
      </c>
      <c r="F23" s="33" t="s">
        <v>303</v>
      </c>
      <c r="G23" s="26"/>
      <c r="H23" s="334"/>
      <c r="I23" s="334"/>
      <c r="J23" s="21"/>
      <c r="K23" s="21"/>
    </row>
    <row r="24" spans="2:9" ht="12.75">
      <c r="B24" s="92"/>
      <c r="C24" s="41"/>
      <c r="D24" s="41"/>
      <c r="E24" s="25"/>
      <c r="F24" s="192"/>
      <c r="H24" s="41"/>
      <c r="I24" s="41"/>
    </row>
    <row r="25" spans="2:9" ht="12.75">
      <c r="B25" s="93" t="s">
        <v>123</v>
      </c>
      <c r="C25" s="41">
        <v>-6993</v>
      </c>
      <c r="D25" s="41">
        <v>-8206</v>
      </c>
      <c r="E25" s="88">
        <f>C25/D25-1</f>
        <v>-0.14781866926639042</v>
      </c>
      <c r="F25" s="41">
        <f>C25-D25</f>
        <v>1213</v>
      </c>
      <c r="G25" s="21"/>
      <c r="H25" s="41"/>
      <c r="I25" s="41"/>
    </row>
    <row r="26" spans="2:9" ht="12.75">
      <c r="B26" s="93" t="s">
        <v>131</v>
      </c>
      <c r="C26" s="41">
        <v>-282</v>
      </c>
      <c r="D26" s="41">
        <v>-274</v>
      </c>
      <c r="E26" s="88">
        <f>C26/D26-1</f>
        <v>0.029197080291970767</v>
      </c>
      <c r="F26" s="41">
        <f>C26-D26</f>
        <v>-8</v>
      </c>
      <c r="G26" s="21"/>
      <c r="H26" s="41"/>
      <c r="I26" s="41"/>
    </row>
    <row r="27" spans="2:9" ht="12.75">
      <c r="B27" s="93" t="s">
        <v>222</v>
      </c>
      <c r="C27" s="41">
        <v>-249</v>
      </c>
      <c r="D27" s="41">
        <v>-203</v>
      </c>
      <c r="E27" s="88">
        <f>C27/D27-1</f>
        <v>0.22660098522167482</v>
      </c>
      <c r="F27" s="41">
        <f>C27-D27</f>
        <v>-46</v>
      </c>
      <c r="G27" s="21"/>
      <c r="H27" s="41"/>
      <c r="I27" s="41"/>
    </row>
    <row r="28" spans="2:9" ht="12.75">
      <c r="B28" s="93" t="s">
        <v>104</v>
      </c>
      <c r="C28" s="41">
        <v>-112</v>
      </c>
      <c r="D28" s="41">
        <v>-154</v>
      </c>
      <c r="E28" s="88">
        <f>C28/D28-1</f>
        <v>-0.2727272727272727</v>
      </c>
      <c r="F28" s="41">
        <f>C28-D28</f>
        <v>42</v>
      </c>
      <c r="G28" s="21"/>
      <c r="H28" s="41"/>
      <c r="I28" s="41"/>
    </row>
    <row r="29" spans="2:12" ht="13.5" thickBot="1">
      <c r="B29" s="89" t="s">
        <v>110</v>
      </c>
      <c r="C29" s="52">
        <v>-7636</v>
      </c>
      <c r="D29" s="52">
        <v>-8837</v>
      </c>
      <c r="E29" s="90">
        <f>C29/D29-1</f>
        <v>-0.13590585040171999</v>
      </c>
      <c r="F29" s="52">
        <f>C29-D29</f>
        <v>1201</v>
      </c>
      <c r="G29" s="21"/>
      <c r="H29" s="48"/>
      <c r="I29" s="48"/>
      <c r="K29" s="174"/>
      <c r="L29" s="174"/>
    </row>
    <row r="30" spans="2:9" ht="13.5" thickTop="1">
      <c r="B30" s="92"/>
      <c r="C30" s="48"/>
      <c r="D30" s="48"/>
      <c r="F30" s="192"/>
      <c r="H30" s="48"/>
      <c r="I30" s="48"/>
    </row>
    <row r="31" spans="2:9" ht="51">
      <c r="B31" s="86" t="s">
        <v>106</v>
      </c>
      <c r="C31" s="31" t="s">
        <v>300</v>
      </c>
      <c r="D31" s="31" t="s">
        <v>301</v>
      </c>
      <c r="E31" s="32" t="s">
        <v>302</v>
      </c>
      <c r="F31" s="33" t="s">
        <v>303</v>
      </c>
      <c r="G31" s="26"/>
      <c r="H31" s="334"/>
      <c r="I31" s="334"/>
    </row>
    <row r="32" spans="2:9" ht="12.75">
      <c r="B32" s="92"/>
      <c r="C32" s="94"/>
      <c r="D32" s="94"/>
      <c r="E32" s="25"/>
      <c r="F32" s="192"/>
      <c r="H32" s="94"/>
      <c r="I32" s="94"/>
    </row>
    <row r="33" spans="2:9" ht="12.75">
      <c r="B33" s="93" t="s">
        <v>132</v>
      </c>
      <c r="C33" s="41">
        <v>-239</v>
      </c>
      <c r="D33" s="41">
        <v>-247</v>
      </c>
      <c r="E33" s="88">
        <f>C33/D33-1</f>
        <v>-0.03238866396761131</v>
      </c>
      <c r="F33" s="41">
        <f>C33-D33</f>
        <v>8</v>
      </c>
      <c r="G33" s="21"/>
      <c r="H33" s="41"/>
      <c r="I33" s="41"/>
    </row>
    <row r="34" spans="2:12" ht="12.75">
      <c r="B34" s="93" t="s">
        <v>118</v>
      </c>
      <c r="C34" s="41">
        <v>-46</v>
      </c>
      <c r="D34" s="41">
        <v>-2</v>
      </c>
      <c r="E34" s="88">
        <f>C34/D34-1</f>
        <v>22</v>
      </c>
      <c r="F34" s="41">
        <f>C34-D34</f>
        <v>-44</v>
      </c>
      <c r="G34" s="21"/>
      <c r="H34" s="41"/>
      <c r="I34" s="41"/>
      <c r="J34" s="21"/>
      <c r="K34" s="21"/>
      <c r="L34" s="21"/>
    </row>
    <row r="35" spans="2:12" ht="12.75">
      <c r="B35" s="93" t="s">
        <v>54</v>
      </c>
      <c r="C35" s="41">
        <v>-236</v>
      </c>
      <c r="D35" s="41">
        <v>-274</v>
      </c>
      <c r="E35" s="88">
        <f>C35/D35-1</f>
        <v>-0.13868613138686137</v>
      </c>
      <c r="F35" s="41">
        <f>C35-D35</f>
        <v>38</v>
      </c>
      <c r="G35" s="21"/>
      <c r="H35" s="41"/>
      <c r="I35" s="41"/>
      <c r="J35" s="21"/>
      <c r="K35" s="21"/>
      <c r="L35" s="21"/>
    </row>
    <row r="36" spans="2:12" ht="13.5" thickBot="1">
      <c r="B36" s="89" t="s">
        <v>110</v>
      </c>
      <c r="C36" s="52">
        <v>-520.8</v>
      </c>
      <c r="D36" s="52">
        <v>-522.9</v>
      </c>
      <c r="E36" s="90">
        <f>C36/D36-1</f>
        <v>-0.004016064257028162</v>
      </c>
      <c r="F36" s="52">
        <f>C36-D36</f>
        <v>2.1000000000000227</v>
      </c>
      <c r="G36" s="21"/>
      <c r="H36" s="48"/>
      <c r="I36" s="48"/>
      <c r="J36" s="21"/>
      <c r="K36" s="21"/>
      <c r="L36" s="21"/>
    </row>
    <row r="37" spans="2:12" ht="13.5" thickTop="1">
      <c r="B37" s="20"/>
      <c r="C37" s="20"/>
      <c r="D37" s="20"/>
      <c r="J37" s="21"/>
      <c r="K37" s="21"/>
      <c r="L37" s="21"/>
    </row>
    <row r="38" spans="10:12" ht="12.75">
      <c r="J38" s="21"/>
      <c r="K38" s="21"/>
      <c r="L38" s="21"/>
    </row>
    <row r="39" spans="10:12" ht="12.75">
      <c r="J39" s="21"/>
      <c r="K39" s="21"/>
      <c r="L39" s="21"/>
    </row>
    <row r="40" spans="10:12" ht="12.75">
      <c r="J40" s="21"/>
      <c r="K40" s="21"/>
      <c r="L40" s="21"/>
    </row>
    <row r="41" spans="10:12" ht="12.75">
      <c r="J41" s="21"/>
      <c r="K41" s="21"/>
      <c r="L41" s="21"/>
    </row>
    <row r="42" spans="10:12" ht="12.75">
      <c r="J42" s="21"/>
      <c r="K42" s="21"/>
      <c r="L42" s="21"/>
    </row>
    <row r="43" spans="10:12" ht="12.75">
      <c r="J43" s="21"/>
      <c r="K43" s="21"/>
      <c r="L43" s="21"/>
    </row>
    <row r="44" spans="10:12" ht="12.75">
      <c r="J44" s="21"/>
      <c r="K44" s="21"/>
      <c r="L44" s="21"/>
    </row>
    <row r="45" spans="10:12" ht="12.75">
      <c r="J45" s="21"/>
      <c r="K45" s="21"/>
      <c r="L45" s="21"/>
    </row>
    <row r="46" spans="11:12" ht="12.75">
      <c r="K46" s="21"/>
      <c r="L46" s="21"/>
    </row>
  </sheetData>
  <sheetProtection/>
  <mergeCells count="3">
    <mergeCell ref="H21:I21"/>
    <mergeCell ref="C21:D21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view="pageBreakPreview" zoomScale="80" zoomScaleNormal="90" zoomScaleSheetLayoutView="80" zoomScalePageLayoutView="80" workbookViewId="0" topLeftCell="A1">
      <selection activeCell="B2" sqref="B2"/>
    </sheetView>
  </sheetViews>
  <sheetFormatPr defaultColWidth="0" defaultRowHeight="0" customHeight="1" zeroHeight="1"/>
  <cols>
    <col min="1" max="1" width="0.85546875" style="67" customWidth="1"/>
    <col min="2" max="2" width="59.28125" style="67" bestFit="1" customWidth="1"/>
    <col min="3" max="3" width="28.140625" style="67" customWidth="1"/>
    <col min="4" max="4" width="29.140625" style="67" customWidth="1"/>
    <col min="5" max="5" width="25.140625" style="67" customWidth="1"/>
    <col min="6" max="8" width="22.00390625" style="67" customWidth="1"/>
    <col min="9" max="11" width="18.421875" style="67" customWidth="1"/>
    <col min="12" max="13" width="18.28125" style="67" customWidth="1"/>
    <col min="14" max="16" width="16.8515625" style="67" customWidth="1"/>
    <col min="17" max="17" width="15.57421875" style="67" customWidth="1"/>
    <col min="18" max="18" width="12.7109375" style="67" customWidth="1"/>
    <col min="19" max="19" width="12.28125" style="67" customWidth="1"/>
    <col min="20" max="20" width="13.140625" style="67" customWidth="1"/>
    <col min="21" max="31" width="11.00390625" style="67" customWidth="1"/>
    <col min="32" max="32" width="1.8515625" style="67" hidden="1" customWidth="1"/>
    <col min="33" max="16384" width="0" style="67" hidden="1" customWidth="1"/>
  </cols>
  <sheetData>
    <row r="1" spans="2:19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ht="42" customHeight="1">
      <c r="B2" s="278" t="s">
        <v>158</v>
      </c>
      <c r="C2" s="279"/>
      <c r="D2" s="365" t="s">
        <v>170</v>
      </c>
      <c r="E2" s="366"/>
      <c r="F2" s="366"/>
      <c r="G2" s="366"/>
      <c r="H2" s="28"/>
      <c r="I2" s="28"/>
      <c r="J2" s="363"/>
      <c r="K2" s="363"/>
      <c r="L2" s="363"/>
      <c r="M2" s="363"/>
      <c r="N2" s="363"/>
      <c r="O2" s="363"/>
      <c r="P2" s="28"/>
      <c r="Q2" s="28"/>
      <c r="R2" s="28"/>
      <c r="S2" s="28"/>
    </row>
    <row r="3" spans="2:19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31" ht="12.75">
      <c r="B4" s="68"/>
      <c r="C4" s="68" t="s">
        <v>300</v>
      </c>
      <c r="D4" s="68" t="s">
        <v>290</v>
      </c>
      <c r="E4" s="68" t="s">
        <v>265</v>
      </c>
      <c r="F4" s="68" t="s">
        <v>255</v>
      </c>
      <c r="G4" s="68" t="s">
        <v>247</v>
      </c>
      <c r="H4" s="68" t="s">
        <v>253</v>
      </c>
      <c r="I4" s="68" t="s">
        <v>254</v>
      </c>
      <c r="J4" s="68" t="s">
        <v>231</v>
      </c>
      <c r="K4" s="68" t="s">
        <v>223</v>
      </c>
      <c r="L4" s="68" t="s">
        <v>218</v>
      </c>
      <c r="M4" s="68" t="s">
        <v>210</v>
      </c>
      <c r="N4" s="68" t="s">
        <v>205</v>
      </c>
      <c r="O4" s="68" t="s">
        <v>204</v>
      </c>
      <c r="P4" s="68" t="s">
        <v>179</v>
      </c>
      <c r="Q4" s="68" t="s">
        <v>159</v>
      </c>
      <c r="R4" s="68" t="s">
        <v>156</v>
      </c>
      <c r="S4" s="68" t="s">
        <v>155</v>
      </c>
      <c r="T4" s="68" t="s">
        <v>154</v>
      </c>
      <c r="U4" s="68" t="s">
        <v>153</v>
      </c>
      <c r="V4" s="68" t="s">
        <v>152</v>
      </c>
      <c r="W4" s="68" t="s">
        <v>151</v>
      </c>
      <c r="X4" s="68" t="s">
        <v>150</v>
      </c>
      <c r="Y4" s="68" t="s">
        <v>149</v>
      </c>
      <c r="Z4" s="68" t="s">
        <v>148</v>
      </c>
      <c r="AA4" s="68" t="s">
        <v>147</v>
      </c>
      <c r="AB4" s="68" t="s">
        <v>146</v>
      </c>
      <c r="AC4" s="68" t="s">
        <v>145</v>
      </c>
      <c r="AD4" s="68" t="s">
        <v>144</v>
      </c>
      <c r="AE4" s="68" t="s">
        <v>143</v>
      </c>
    </row>
    <row r="5" ht="12.75">
      <c r="P5" s="66"/>
    </row>
    <row r="6" spans="2:31" ht="12.75">
      <c r="B6" s="69" t="s">
        <v>142</v>
      </c>
      <c r="C6" s="69">
        <f>-261</f>
        <v>-261</v>
      </c>
      <c r="D6" s="69">
        <v>-810</v>
      </c>
      <c r="E6" s="69">
        <v>-400</v>
      </c>
      <c r="F6" s="69">
        <v>67</v>
      </c>
      <c r="G6" s="69">
        <v>36</v>
      </c>
      <c r="H6" s="69">
        <v>-783</v>
      </c>
      <c r="I6" s="204">
        <v>-527</v>
      </c>
      <c r="J6" s="204">
        <v>-520</v>
      </c>
      <c r="K6" s="69">
        <v>-354</v>
      </c>
      <c r="L6" s="69">
        <v>-209</v>
      </c>
      <c r="M6" s="69">
        <v>-150</v>
      </c>
      <c r="N6" s="69">
        <v>18</v>
      </c>
      <c r="O6" s="69">
        <v>27</v>
      </c>
      <c r="P6" s="70">
        <v>-445</v>
      </c>
      <c r="Q6" s="69">
        <v>-292</v>
      </c>
      <c r="R6" s="69">
        <v>-172</v>
      </c>
      <c r="S6" s="69">
        <v>-241</v>
      </c>
      <c r="T6" s="69">
        <v>525</v>
      </c>
      <c r="U6" s="69">
        <v>459</v>
      </c>
      <c r="V6" s="69">
        <v>191</v>
      </c>
      <c r="W6" s="71">
        <f aca="true" t="shared" si="0" ref="W6:AE6">W7+W9</f>
        <v>256</v>
      </c>
      <c r="X6" s="71">
        <f t="shared" si="0"/>
        <v>-29</v>
      </c>
      <c r="Y6" s="71">
        <f t="shared" si="0"/>
        <v>-33</v>
      </c>
      <c r="Z6" s="71">
        <f t="shared" si="0"/>
        <v>113</v>
      </c>
      <c r="AA6" s="71">
        <f t="shared" si="0"/>
        <v>-29</v>
      </c>
      <c r="AB6" s="71">
        <f t="shared" si="0"/>
        <v>-4</v>
      </c>
      <c r="AC6" s="71">
        <f t="shared" si="0"/>
        <v>12</v>
      </c>
      <c r="AD6" s="71">
        <f t="shared" si="0"/>
        <v>43</v>
      </c>
      <c r="AE6" s="69">
        <f t="shared" si="0"/>
        <v>77</v>
      </c>
    </row>
    <row r="7" spans="2:31" ht="12.75">
      <c r="B7" s="72" t="s">
        <v>141</v>
      </c>
      <c r="C7" s="72">
        <v>-250</v>
      </c>
      <c r="D7" s="72">
        <v>-344</v>
      </c>
      <c r="E7" s="72">
        <v>-198</v>
      </c>
      <c r="F7" s="72">
        <v>-84</v>
      </c>
      <c r="G7" s="72">
        <v>-17</v>
      </c>
      <c r="H7" s="72">
        <v>-500</v>
      </c>
      <c r="I7" s="205">
        <v>-415</v>
      </c>
      <c r="J7" s="205">
        <v>-184</v>
      </c>
      <c r="K7" s="72">
        <v>-53</v>
      </c>
      <c r="L7" s="72">
        <v>-161</v>
      </c>
      <c r="M7" s="72">
        <v>-92</v>
      </c>
      <c r="N7" s="72">
        <v>-61</v>
      </c>
      <c r="O7" s="72">
        <v>-64</v>
      </c>
      <c r="P7" s="73">
        <v>-125</v>
      </c>
      <c r="Q7" s="72">
        <v>-15</v>
      </c>
      <c r="R7" s="72">
        <v>22</v>
      </c>
      <c r="S7" s="72">
        <v>36</v>
      </c>
      <c r="T7" s="72">
        <v>416</v>
      </c>
      <c r="U7" s="72">
        <v>120</v>
      </c>
      <c r="V7" s="72">
        <v>-12</v>
      </c>
      <c r="W7" s="72">
        <v>-20</v>
      </c>
      <c r="X7" s="72">
        <v>-26</v>
      </c>
      <c r="Y7" s="72">
        <v>32</v>
      </c>
      <c r="Z7" s="72">
        <f>-31+72</f>
        <v>41</v>
      </c>
      <c r="AA7" s="72">
        <v>-6</v>
      </c>
      <c r="AB7" s="72">
        <v>49</v>
      </c>
      <c r="AC7" s="74">
        <v>49</v>
      </c>
      <c r="AD7" s="74">
        <v>58</v>
      </c>
      <c r="AE7" s="72">
        <v>216</v>
      </c>
    </row>
    <row r="8" spans="2:31" ht="12.75">
      <c r="B8" s="72" t="s">
        <v>140</v>
      </c>
      <c r="C8" s="72">
        <v>-248</v>
      </c>
      <c r="D8" s="72">
        <v>-274</v>
      </c>
      <c r="E8" s="72">
        <v>-143</v>
      </c>
      <c r="F8" s="72">
        <v>-55</v>
      </c>
      <c r="G8" s="72">
        <v>-11</v>
      </c>
      <c r="H8" s="72">
        <v>-315</v>
      </c>
      <c r="I8" s="205">
        <v>-270</v>
      </c>
      <c r="J8" s="205">
        <v>-84</v>
      </c>
      <c r="K8" s="72">
        <v>2</v>
      </c>
      <c r="L8" s="72">
        <v>-53</v>
      </c>
      <c r="M8" s="72">
        <v>-30</v>
      </c>
      <c r="N8" s="72">
        <v>-26</v>
      </c>
      <c r="O8" s="72">
        <v>-63</v>
      </c>
      <c r="P8" s="73">
        <v>37</v>
      </c>
      <c r="Q8" s="72">
        <v>123</v>
      </c>
      <c r="R8" s="72">
        <v>131</v>
      </c>
      <c r="S8" s="72">
        <v>83</v>
      </c>
      <c r="T8" s="72">
        <v>470</v>
      </c>
      <c r="U8" s="72">
        <v>195</v>
      </c>
      <c r="V8" s="72">
        <v>39</v>
      </c>
      <c r="W8" s="72">
        <v>-3</v>
      </c>
      <c r="X8" s="72">
        <v>85</v>
      </c>
      <c r="Y8" s="72">
        <v>94</v>
      </c>
      <c r="Z8" s="72">
        <v>41</v>
      </c>
      <c r="AA8" s="72">
        <v>-6</v>
      </c>
      <c r="AB8" s="72">
        <v>49</v>
      </c>
      <c r="AC8" s="74">
        <v>49</v>
      </c>
      <c r="AD8" s="74">
        <v>58</v>
      </c>
      <c r="AE8" s="72">
        <v>216</v>
      </c>
    </row>
    <row r="9" spans="2:31" ht="12.75">
      <c r="B9" s="72" t="s">
        <v>212</v>
      </c>
      <c r="C9" s="72">
        <v>-11</v>
      </c>
      <c r="D9" s="72">
        <v>-466</v>
      </c>
      <c r="E9" s="72">
        <v>-202</v>
      </c>
      <c r="F9" s="72">
        <v>151</v>
      </c>
      <c r="G9" s="72">
        <v>53</v>
      </c>
      <c r="H9" s="72">
        <v>-283</v>
      </c>
      <c r="I9" s="205">
        <v>-112</v>
      </c>
      <c r="J9" s="205">
        <v>-336</v>
      </c>
      <c r="K9" s="72">
        <v>-301</v>
      </c>
      <c r="L9" s="72">
        <v>-48</v>
      </c>
      <c r="M9" s="72">
        <v>-58</v>
      </c>
      <c r="N9" s="72">
        <v>79</v>
      </c>
      <c r="O9" s="72">
        <v>91</v>
      </c>
      <c r="P9" s="73">
        <v>-320</v>
      </c>
      <c r="Q9" s="72">
        <v>-277</v>
      </c>
      <c r="R9" s="72">
        <v>-194</v>
      </c>
      <c r="S9" s="72">
        <v>-277</v>
      </c>
      <c r="T9" s="72">
        <v>109</v>
      </c>
      <c r="U9" s="72">
        <v>339</v>
      </c>
      <c r="V9" s="72">
        <v>203</v>
      </c>
      <c r="W9" s="72">
        <f>29+247</f>
        <v>276</v>
      </c>
      <c r="X9" s="72">
        <v>-3</v>
      </c>
      <c r="Y9" s="72">
        <v>-65</v>
      </c>
      <c r="Z9" s="72">
        <f>-16+88</f>
        <v>72</v>
      </c>
      <c r="AA9" s="72">
        <v>-23</v>
      </c>
      <c r="AB9" s="72">
        <f>-14-39</f>
        <v>-53</v>
      </c>
      <c r="AC9" s="74">
        <f>-24-12-1</f>
        <v>-37</v>
      </c>
      <c r="AD9" s="74">
        <v>-15</v>
      </c>
      <c r="AE9" s="72">
        <v>-139</v>
      </c>
    </row>
    <row r="10" spans="1:31" s="176" customFormat="1" ht="12.75">
      <c r="A10" s="73"/>
      <c r="B10" s="76" t="s">
        <v>213</v>
      </c>
      <c r="C10" s="76">
        <v>-1</v>
      </c>
      <c r="D10" s="76">
        <v>-431</v>
      </c>
      <c r="E10" s="76">
        <v>-154</v>
      </c>
      <c r="F10" s="76">
        <v>189</v>
      </c>
      <c r="G10" s="76">
        <v>82</v>
      </c>
      <c r="H10" s="76">
        <v>-265</v>
      </c>
      <c r="I10" s="206">
        <v>-69</v>
      </c>
      <c r="J10" s="206">
        <v>-260</v>
      </c>
      <c r="K10" s="76">
        <v>-208</v>
      </c>
      <c r="L10" s="76">
        <v>72</v>
      </c>
      <c r="M10" s="76">
        <v>50</v>
      </c>
      <c r="N10" s="76">
        <v>119</v>
      </c>
      <c r="O10" s="76">
        <v>138</v>
      </c>
      <c r="P10" s="76">
        <v>-250</v>
      </c>
      <c r="Q10" s="76">
        <v>-247</v>
      </c>
      <c r="R10" s="76">
        <v>-122</v>
      </c>
      <c r="S10" s="76">
        <v>-217</v>
      </c>
      <c r="T10" s="76">
        <v>135</v>
      </c>
      <c r="U10" s="76">
        <v>300</v>
      </c>
      <c r="V10" s="76">
        <v>170</v>
      </c>
      <c r="W10" s="76">
        <v>249</v>
      </c>
      <c r="X10" s="76">
        <v>42</v>
      </c>
      <c r="Y10" s="76">
        <v>13</v>
      </c>
      <c r="Z10" s="76">
        <v>88</v>
      </c>
      <c r="AA10" s="76">
        <v>29</v>
      </c>
      <c r="AB10" s="76">
        <v>0</v>
      </c>
      <c r="AC10" s="76">
        <v>0</v>
      </c>
      <c r="AD10" s="76">
        <v>0</v>
      </c>
      <c r="AE10" s="76">
        <v>0</v>
      </c>
    </row>
    <row r="11" spans="2:31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73"/>
      <c r="AD11" s="73"/>
      <c r="AE11" s="66"/>
    </row>
    <row r="12" spans="2:31" ht="12.75">
      <c r="B12" s="69" t="s">
        <v>139</v>
      </c>
      <c r="C12" s="69">
        <v>-33</v>
      </c>
      <c r="D12" s="69">
        <v>147</v>
      </c>
      <c r="E12" s="69">
        <v>131</v>
      </c>
      <c r="F12" s="69">
        <v>-20</v>
      </c>
      <c r="G12" s="69">
        <v>8</v>
      </c>
      <c r="H12" s="69">
        <v>125</v>
      </c>
      <c r="I12" s="204">
        <v>-100</v>
      </c>
      <c r="J12" s="204">
        <v>2</v>
      </c>
      <c r="K12" s="69">
        <v>-56</v>
      </c>
      <c r="L12" s="69">
        <v>397</v>
      </c>
      <c r="M12" s="69">
        <v>256</v>
      </c>
      <c r="N12" s="69">
        <v>66</v>
      </c>
      <c r="O12" s="69">
        <v>-7</v>
      </c>
      <c r="P12" s="70">
        <v>116</v>
      </c>
      <c r="Q12" s="69">
        <v>86</v>
      </c>
      <c r="R12" s="69">
        <v>47</v>
      </c>
      <c r="S12" s="69">
        <v>98</v>
      </c>
      <c r="T12" s="69">
        <v>-241</v>
      </c>
      <c r="U12" s="69">
        <v>-221</v>
      </c>
      <c r="V12" s="69">
        <v>-13</v>
      </c>
      <c r="W12" s="69">
        <f aca="true" t="shared" si="1" ref="W12:AE12">W13+W14</f>
        <v>-7</v>
      </c>
      <c r="X12" s="69">
        <f t="shared" si="1"/>
        <v>-121</v>
      </c>
      <c r="Y12" s="69">
        <f t="shared" si="1"/>
        <v>-1</v>
      </c>
      <c r="Z12" s="69">
        <f t="shared" si="1"/>
        <v>-108</v>
      </c>
      <c r="AA12" s="69">
        <f t="shared" si="1"/>
        <v>58</v>
      </c>
      <c r="AB12" s="69">
        <f t="shared" si="1"/>
        <v>-264</v>
      </c>
      <c r="AC12" s="69">
        <f t="shared" si="1"/>
        <v>-276</v>
      </c>
      <c r="AD12" s="69">
        <f t="shared" si="1"/>
        <v>-276</v>
      </c>
      <c r="AE12" s="69">
        <f t="shared" si="1"/>
        <v>-388</v>
      </c>
    </row>
    <row r="13" spans="2:31" ht="12.75">
      <c r="B13" s="72" t="s">
        <v>138</v>
      </c>
      <c r="C13" s="72">
        <v>-23</v>
      </c>
      <c r="D13" s="72">
        <v>45</v>
      </c>
      <c r="E13" s="72">
        <v>32</v>
      </c>
      <c r="F13" s="72">
        <v>-46</v>
      </c>
      <c r="G13" s="72">
        <v>-60</v>
      </c>
      <c r="H13" s="72">
        <v>39</v>
      </c>
      <c r="I13" s="205">
        <v>10</v>
      </c>
      <c r="J13" s="205">
        <v>-18</v>
      </c>
      <c r="K13" s="72">
        <v>-47</v>
      </c>
      <c r="L13" s="72">
        <v>22</v>
      </c>
      <c r="M13" s="72">
        <v>-21</v>
      </c>
      <c r="N13" s="72">
        <v>-53</v>
      </c>
      <c r="O13" s="72">
        <v>-90</v>
      </c>
      <c r="P13" s="73">
        <v>19</v>
      </c>
      <c r="Q13" s="72">
        <v>-19</v>
      </c>
      <c r="R13" s="73">
        <v>-54</v>
      </c>
      <c r="S13" s="73">
        <v>-87</v>
      </c>
      <c r="T13" s="73">
        <v>72</v>
      </c>
      <c r="U13" s="72">
        <v>46</v>
      </c>
      <c r="V13" s="72">
        <v>22</v>
      </c>
      <c r="W13" s="72">
        <v>0</v>
      </c>
      <c r="X13" s="72">
        <v>-23</v>
      </c>
      <c r="Y13" s="72">
        <v>-24</v>
      </c>
      <c r="Z13" s="72">
        <v>-48</v>
      </c>
      <c r="AA13" s="72">
        <v>125</v>
      </c>
      <c r="AB13" s="72">
        <v>-7</v>
      </c>
      <c r="AC13" s="77">
        <v>-29</v>
      </c>
      <c r="AD13" s="72">
        <v>-54</v>
      </c>
      <c r="AE13" s="72">
        <v>-84</v>
      </c>
    </row>
    <row r="14" spans="2:31" ht="12.75">
      <c r="B14" s="75" t="s">
        <v>137</v>
      </c>
      <c r="C14" s="75">
        <v>-10</v>
      </c>
      <c r="D14" s="75">
        <v>102</v>
      </c>
      <c r="E14" s="75">
        <v>99</v>
      </c>
      <c r="F14" s="75">
        <v>26</v>
      </c>
      <c r="G14" s="75">
        <v>68</v>
      </c>
      <c r="H14" s="75">
        <v>86</v>
      </c>
      <c r="I14" s="207">
        <v>-110</v>
      </c>
      <c r="J14" s="207">
        <v>20</v>
      </c>
      <c r="K14" s="75">
        <v>-9</v>
      </c>
      <c r="L14" s="75">
        <v>375</v>
      </c>
      <c r="M14" s="75">
        <v>277</v>
      </c>
      <c r="N14" s="75">
        <v>119</v>
      </c>
      <c r="O14" s="75">
        <v>83</v>
      </c>
      <c r="P14" s="76">
        <v>97</v>
      </c>
      <c r="Q14" s="75">
        <v>105</v>
      </c>
      <c r="R14" s="75">
        <v>101</v>
      </c>
      <c r="S14" s="75">
        <v>185</v>
      </c>
      <c r="T14" s="75">
        <v>-313</v>
      </c>
      <c r="U14" s="75">
        <v>-267</v>
      </c>
      <c r="V14" s="75">
        <v>-35</v>
      </c>
      <c r="W14" s="75">
        <v>-7</v>
      </c>
      <c r="X14" s="75">
        <v>-98</v>
      </c>
      <c r="Y14" s="75">
        <v>23</v>
      </c>
      <c r="Z14" s="75">
        <v>-60</v>
      </c>
      <c r="AA14" s="75">
        <v>-67</v>
      </c>
      <c r="AB14" s="75">
        <v>-257</v>
      </c>
      <c r="AC14" s="75">
        <v>-247</v>
      </c>
      <c r="AD14" s="75">
        <v>-222</v>
      </c>
      <c r="AE14" s="75">
        <v>-304</v>
      </c>
    </row>
    <row r="15" spans="2:31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2:31" ht="12.75">
      <c r="B16" s="69" t="s">
        <v>157</v>
      </c>
      <c r="C16" s="69">
        <v>-3</v>
      </c>
      <c r="D16" s="69">
        <v>-39</v>
      </c>
      <c r="E16" s="69">
        <v>-39</v>
      </c>
      <c r="F16" s="69">
        <v>-37</v>
      </c>
      <c r="G16" s="69">
        <v>-92</v>
      </c>
      <c r="H16" s="69">
        <v>-33</v>
      </c>
      <c r="I16" s="204">
        <v>-59</v>
      </c>
      <c r="J16" s="204">
        <v>-30</v>
      </c>
      <c r="K16" s="69">
        <v>10</v>
      </c>
      <c r="L16" s="69">
        <v>34</v>
      </c>
      <c r="M16" s="69">
        <v>18</v>
      </c>
      <c r="N16" s="69">
        <v>105</v>
      </c>
      <c r="O16" s="69">
        <v>40</v>
      </c>
      <c r="P16" s="78">
        <v>-29</v>
      </c>
      <c r="Q16" s="69">
        <v>-7</v>
      </c>
      <c r="R16" s="69">
        <v>26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2:31" ht="12.75">
      <c r="B17" s="72" t="s">
        <v>138</v>
      </c>
      <c r="C17" s="72">
        <v>75</v>
      </c>
      <c r="D17" s="72">
        <v>-29</v>
      </c>
      <c r="E17" s="72">
        <v>-1</v>
      </c>
      <c r="F17" s="72">
        <v>27</v>
      </c>
      <c r="G17" s="72">
        <v>56</v>
      </c>
      <c r="H17" s="72">
        <v>-35</v>
      </c>
      <c r="I17" s="205">
        <v>-4</v>
      </c>
      <c r="J17" s="205">
        <v>26</v>
      </c>
      <c r="K17" s="72">
        <v>55</v>
      </c>
      <c r="L17" s="72">
        <v>-37</v>
      </c>
      <c r="M17" s="72">
        <v>-8</v>
      </c>
      <c r="N17" s="72">
        <v>18</v>
      </c>
      <c r="O17" s="72">
        <v>48</v>
      </c>
      <c r="P17" s="79">
        <v>-111</v>
      </c>
      <c r="Q17" s="72">
        <v>-73</v>
      </c>
      <c r="R17" s="73">
        <v>-36</v>
      </c>
      <c r="S17" s="73"/>
      <c r="T17" s="73"/>
      <c r="U17" s="72"/>
      <c r="V17" s="72"/>
      <c r="W17" s="72"/>
      <c r="X17" s="72"/>
      <c r="Y17" s="72"/>
      <c r="Z17" s="72"/>
      <c r="AA17" s="72"/>
      <c r="AB17" s="72"/>
      <c r="AC17" s="77"/>
      <c r="AD17" s="72"/>
      <c r="AE17" s="72"/>
    </row>
    <row r="18" spans="2:31" ht="12.75">
      <c r="B18" s="75" t="s">
        <v>137</v>
      </c>
      <c r="C18" s="75">
        <v>-78</v>
      </c>
      <c r="D18" s="75">
        <v>-10</v>
      </c>
      <c r="E18" s="75">
        <v>-38</v>
      </c>
      <c r="F18" s="75">
        <v>-64</v>
      </c>
      <c r="G18" s="75">
        <v>-148</v>
      </c>
      <c r="H18" s="75">
        <v>2</v>
      </c>
      <c r="I18" s="207">
        <v>-55</v>
      </c>
      <c r="J18" s="207">
        <v>-56</v>
      </c>
      <c r="K18" s="75">
        <v>-45</v>
      </c>
      <c r="L18" s="75">
        <v>3</v>
      </c>
      <c r="M18" s="75">
        <v>26</v>
      </c>
      <c r="N18" s="75">
        <v>87</v>
      </c>
      <c r="O18" s="75">
        <v>-8</v>
      </c>
      <c r="P18" s="80">
        <v>82</v>
      </c>
      <c r="Q18" s="75">
        <v>66</v>
      </c>
      <c r="R18" s="75">
        <v>62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</row>
    <row r="19" spans="2:31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5"/>
    </row>
    <row r="20" spans="2:31" ht="12.75">
      <c r="B20" s="69" t="s">
        <v>136</v>
      </c>
      <c r="C20" s="69">
        <v>20</v>
      </c>
      <c r="D20" s="69">
        <v>-40</v>
      </c>
      <c r="E20" s="69">
        <v>-21</v>
      </c>
      <c r="F20" s="69">
        <v>48</v>
      </c>
      <c r="G20" s="69">
        <v>-21</v>
      </c>
      <c r="H20" s="69">
        <v>-59</v>
      </c>
      <c r="I20" s="204">
        <v>92</v>
      </c>
      <c r="J20" s="204">
        <v>7</v>
      </c>
      <c r="K20" s="69">
        <v>55</v>
      </c>
      <c r="L20" s="235">
        <f>SUM(L21:L22)</f>
        <v>-351</v>
      </c>
      <c r="M20" s="69">
        <v>-205</v>
      </c>
      <c r="N20" s="69">
        <v>-12</v>
      </c>
      <c r="O20" s="69">
        <v>47</v>
      </c>
      <c r="P20" s="70">
        <v>-300</v>
      </c>
      <c r="Q20" s="69">
        <v>-182</v>
      </c>
      <c r="R20" s="69">
        <v>-136</v>
      </c>
      <c r="S20" s="69">
        <v>-177</v>
      </c>
      <c r="T20" s="69">
        <v>199</v>
      </c>
      <c r="U20" s="69">
        <v>190</v>
      </c>
      <c r="V20" s="69">
        <v>17</v>
      </c>
      <c r="W20" s="69">
        <f aca="true" t="shared" si="2" ref="W20:AE20">W21+W22</f>
        <v>10</v>
      </c>
      <c r="X20" s="69">
        <f t="shared" si="2"/>
        <v>131</v>
      </c>
      <c r="Y20" s="69">
        <f t="shared" si="2"/>
        <v>43</v>
      </c>
      <c r="Z20" s="69">
        <f t="shared" si="2"/>
        <v>125</v>
      </c>
      <c r="AA20" s="69">
        <f t="shared" si="2"/>
        <v>-62</v>
      </c>
      <c r="AB20" s="69">
        <f t="shared" si="2"/>
        <v>311</v>
      </c>
      <c r="AC20" s="69">
        <f t="shared" si="2"/>
        <v>310</v>
      </c>
      <c r="AD20" s="69">
        <f t="shared" si="2"/>
        <v>290</v>
      </c>
      <c r="AE20" s="81">
        <f t="shared" si="2"/>
        <v>333</v>
      </c>
    </row>
    <row r="21" spans="2:31" ht="12.75">
      <c r="B21" s="72" t="s">
        <v>135</v>
      </c>
      <c r="C21" s="72">
        <v>20</v>
      </c>
      <c r="D21" s="72">
        <v>49</v>
      </c>
      <c r="E21" s="72">
        <v>56</v>
      </c>
      <c r="F21" s="72">
        <v>25</v>
      </c>
      <c r="G21" s="72">
        <v>-1</v>
      </c>
      <c r="H21" s="72">
        <v>48</v>
      </c>
      <c r="I21" s="205">
        <v>-2</v>
      </c>
      <c r="J21" s="205">
        <v>9</v>
      </c>
      <c r="K21" s="72">
        <v>5</v>
      </c>
      <c r="L21" s="236">
        <v>20</v>
      </c>
      <c r="M21" s="72">
        <v>18</v>
      </c>
      <c r="N21" s="72">
        <v>30</v>
      </c>
      <c r="O21" s="72">
        <v>29</v>
      </c>
      <c r="P21" s="73">
        <v>-239</v>
      </c>
      <c r="Q21" s="72">
        <v>-142</v>
      </c>
      <c r="R21" s="73">
        <v>-128</v>
      </c>
      <c r="S21" s="73">
        <v>-87</v>
      </c>
      <c r="T21" s="73">
        <v>-63</v>
      </c>
      <c r="U21" s="72">
        <v>-33</v>
      </c>
      <c r="V21" s="72">
        <v>-7</v>
      </c>
      <c r="W21" s="72">
        <v>-4</v>
      </c>
      <c r="X21" s="72">
        <v>83</v>
      </c>
      <c r="Y21" s="72">
        <v>29</v>
      </c>
      <c r="Z21" s="72">
        <v>11</v>
      </c>
      <c r="AA21" s="72">
        <v>-7</v>
      </c>
      <c r="AB21" s="72">
        <v>48</v>
      </c>
      <c r="AC21" s="77">
        <v>44</v>
      </c>
      <c r="AD21" s="73">
        <v>41</v>
      </c>
      <c r="AE21" s="72">
        <v>-42</v>
      </c>
    </row>
    <row r="22" spans="2:31" ht="12.75">
      <c r="B22" s="75" t="s">
        <v>134</v>
      </c>
      <c r="C22" s="75">
        <v>0</v>
      </c>
      <c r="D22" s="75">
        <v>-89</v>
      </c>
      <c r="E22" s="75">
        <v>-77</v>
      </c>
      <c r="F22" s="75">
        <v>23</v>
      </c>
      <c r="G22" s="75">
        <v>-20</v>
      </c>
      <c r="H22" s="75">
        <v>-107</v>
      </c>
      <c r="I22" s="207">
        <v>94</v>
      </c>
      <c r="J22" s="207">
        <v>-2</v>
      </c>
      <c r="K22" s="75">
        <v>50</v>
      </c>
      <c r="L22" s="237">
        <v>-371</v>
      </c>
      <c r="M22" s="75">
        <v>-223</v>
      </c>
      <c r="N22" s="75">
        <v>-42</v>
      </c>
      <c r="O22" s="75">
        <v>18</v>
      </c>
      <c r="P22" s="76">
        <v>-61</v>
      </c>
      <c r="Q22" s="75">
        <v>-40</v>
      </c>
      <c r="R22" s="75">
        <v>-8</v>
      </c>
      <c r="S22" s="75">
        <v>-90</v>
      </c>
      <c r="T22" s="75">
        <v>262</v>
      </c>
      <c r="U22" s="75">
        <v>223</v>
      </c>
      <c r="V22" s="75">
        <v>24</v>
      </c>
      <c r="W22" s="75">
        <v>14</v>
      </c>
      <c r="X22" s="75">
        <v>48</v>
      </c>
      <c r="Y22" s="75">
        <v>14</v>
      </c>
      <c r="Z22" s="75">
        <v>114</v>
      </c>
      <c r="AA22" s="75">
        <v>-55</v>
      </c>
      <c r="AB22" s="75">
        <v>263</v>
      </c>
      <c r="AC22" s="75">
        <v>266</v>
      </c>
      <c r="AD22" s="76">
        <v>249</v>
      </c>
      <c r="AE22" s="75">
        <v>375</v>
      </c>
    </row>
    <row r="23" spans="12:16" ht="12.75">
      <c r="L23" s="238"/>
      <c r="P23" s="66"/>
    </row>
    <row r="24" spans="2:31" ht="13.5" thickBot="1">
      <c r="B24" s="82" t="s">
        <v>133</v>
      </c>
      <c r="C24" s="82">
        <v>-277</v>
      </c>
      <c r="D24" s="82">
        <f>SUM(D6,D12,D16,D20)</f>
        <v>-742</v>
      </c>
      <c r="E24" s="82">
        <v>-329</v>
      </c>
      <c r="F24" s="82">
        <v>58</v>
      </c>
      <c r="G24" s="82">
        <v>-69</v>
      </c>
      <c r="H24" s="82">
        <v>-750</v>
      </c>
      <c r="I24" s="208">
        <v>-594</v>
      </c>
      <c r="J24" s="208">
        <v>-541</v>
      </c>
      <c r="K24" s="82">
        <v>-345</v>
      </c>
      <c r="L24" s="239">
        <f>L6+L12+L16+L20</f>
        <v>-129</v>
      </c>
      <c r="M24" s="82">
        <v>-81</v>
      </c>
      <c r="N24" s="82">
        <v>177</v>
      </c>
      <c r="O24" s="82">
        <v>107</v>
      </c>
      <c r="P24" s="83">
        <v>-658</v>
      </c>
      <c r="Q24" s="82">
        <v>-395</v>
      </c>
      <c r="R24" s="82">
        <v>-235</v>
      </c>
      <c r="S24" s="82">
        <v>-320</v>
      </c>
      <c r="T24" s="82">
        <v>483</v>
      </c>
      <c r="U24" s="82">
        <v>428</v>
      </c>
      <c r="V24" s="82">
        <v>195</v>
      </c>
      <c r="W24" s="82">
        <f aca="true" t="shared" si="3" ref="W24:AE24">W6+W12+W20</f>
        <v>259</v>
      </c>
      <c r="X24" s="82">
        <f t="shared" si="3"/>
        <v>-19</v>
      </c>
      <c r="Y24" s="82">
        <f t="shared" si="3"/>
        <v>9</v>
      </c>
      <c r="Z24" s="82">
        <f t="shared" si="3"/>
        <v>130</v>
      </c>
      <c r="AA24" s="82">
        <f t="shared" si="3"/>
        <v>-33</v>
      </c>
      <c r="AB24" s="82">
        <f t="shared" si="3"/>
        <v>43</v>
      </c>
      <c r="AC24" s="82">
        <f t="shared" si="3"/>
        <v>46</v>
      </c>
      <c r="AD24" s="82">
        <f t="shared" si="3"/>
        <v>57</v>
      </c>
      <c r="AE24" s="82">
        <f t="shared" si="3"/>
        <v>22</v>
      </c>
    </row>
    <row r="25" spans="2:31" ht="13.5" thickTop="1">
      <c r="B25" s="240"/>
      <c r="C25" s="240"/>
      <c r="D25" s="240"/>
      <c r="E25" s="240"/>
      <c r="F25" s="240"/>
      <c r="G25" s="240"/>
      <c r="H25" s="240"/>
      <c r="I25" s="241"/>
      <c r="J25" s="241"/>
      <c r="K25" s="240"/>
      <c r="L25" s="242"/>
      <c r="M25" s="240"/>
      <c r="N25" s="240"/>
      <c r="O25" s="240"/>
      <c r="P25" s="242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</row>
    <row r="26" spans="2:31" ht="12.75">
      <c r="B26" s="240"/>
      <c r="C26" s="240"/>
      <c r="D26" s="240"/>
      <c r="E26" s="240"/>
      <c r="F26" s="241"/>
      <c r="G26" s="241"/>
      <c r="H26" s="241"/>
      <c r="I26" s="241"/>
      <c r="J26" s="241"/>
      <c r="K26" s="240"/>
      <c r="L26" s="242"/>
      <c r="M26" s="240"/>
      <c r="N26" s="240"/>
      <c r="O26" s="240"/>
      <c r="P26" s="242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</row>
    <row r="27" spans="2:31" ht="12.75">
      <c r="B27" s="68"/>
      <c r="C27" s="68" t="s">
        <v>300</v>
      </c>
      <c r="D27" s="68" t="s">
        <v>287</v>
      </c>
      <c r="E27" s="68" t="s">
        <v>264</v>
      </c>
      <c r="F27" s="68" t="s">
        <v>246</v>
      </c>
      <c r="G27" s="68" t="s">
        <v>247</v>
      </c>
      <c r="H27" s="68" t="s">
        <v>233</v>
      </c>
      <c r="I27" s="68" t="s">
        <v>234</v>
      </c>
      <c r="J27" s="68" t="s">
        <v>229</v>
      </c>
      <c r="K27" s="68" t="s">
        <v>223</v>
      </c>
      <c r="L27" s="68" t="s">
        <v>211</v>
      </c>
      <c r="M27" s="68" t="s">
        <v>209</v>
      </c>
      <c r="N27" s="68" t="s">
        <v>203</v>
      </c>
      <c r="O27" s="68" t="s">
        <v>204</v>
      </c>
      <c r="P27" s="68" t="s">
        <v>168</v>
      </c>
      <c r="Q27" s="68" t="s">
        <v>182</v>
      </c>
      <c r="R27" s="68" t="s">
        <v>183</v>
      </c>
      <c r="S27" s="68" t="s">
        <v>155</v>
      </c>
      <c r="T27" s="68" t="s">
        <v>169</v>
      </c>
      <c r="U27" s="68" t="s">
        <v>185</v>
      </c>
      <c r="V27" s="68" t="s">
        <v>186</v>
      </c>
      <c r="W27" s="68" t="s">
        <v>151</v>
      </c>
      <c r="X27" s="68" t="s">
        <v>281</v>
      </c>
      <c r="Y27" s="68" t="s">
        <v>282</v>
      </c>
      <c r="Z27" s="68" t="s">
        <v>283</v>
      </c>
      <c r="AA27" s="68" t="s">
        <v>147</v>
      </c>
      <c r="AB27" s="68" t="s">
        <v>284</v>
      </c>
      <c r="AC27" s="68" t="s">
        <v>285</v>
      </c>
      <c r="AD27" s="68" t="s">
        <v>286</v>
      </c>
      <c r="AE27" s="68" t="s">
        <v>143</v>
      </c>
    </row>
    <row r="28" ht="12.75">
      <c r="P28" s="66"/>
    </row>
    <row r="29" spans="2:31" ht="12.75">
      <c r="B29" s="69" t="s">
        <v>142</v>
      </c>
      <c r="C29" s="69">
        <f>C6</f>
        <v>-261</v>
      </c>
      <c r="D29" s="69">
        <f>-410</f>
        <v>-410</v>
      </c>
      <c r="E29" s="69">
        <v>-467</v>
      </c>
      <c r="F29" s="69">
        <v>31</v>
      </c>
      <c r="G29" s="69">
        <v>36</v>
      </c>
      <c r="H29" s="204">
        <v>-256</v>
      </c>
      <c r="I29" s="204">
        <v>-7</v>
      </c>
      <c r="J29" s="204">
        <v>-166</v>
      </c>
      <c r="K29" s="69">
        <v>-354</v>
      </c>
      <c r="L29" s="204">
        <v>-59</v>
      </c>
      <c r="M29" s="204">
        <v>-168</v>
      </c>
      <c r="N29" s="204">
        <v>-9</v>
      </c>
      <c r="O29" s="69">
        <v>27</v>
      </c>
      <c r="P29" s="204">
        <v>-153</v>
      </c>
      <c r="Q29" s="204">
        <v>-120</v>
      </c>
      <c r="R29" s="204">
        <v>69</v>
      </c>
      <c r="S29" s="69">
        <v>-241</v>
      </c>
      <c r="T29" s="204">
        <v>66</v>
      </c>
      <c r="U29" s="204">
        <v>268</v>
      </c>
      <c r="V29" s="204">
        <v>-65</v>
      </c>
      <c r="W29" s="69">
        <v>256</v>
      </c>
      <c r="X29" s="204">
        <v>4</v>
      </c>
      <c r="Y29" s="204">
        <v>-146</v>
      </c>
      <c r="Z29" s="204">
        <v>142</v>
      </c>
      <c r="AA29" s="69">
        <v>-29</v>
      </c>
      <c r="AB29" s="204">
        <v>-16</v>
      </c>
      <c r="AC29" s="204">
        <v>-31</v>
      </c>
      <c r="AD29" s="204">
        <v>-34</v>
      </c>
      <c r="AE29" s="69">
        <v>77</v>
      </c>
    </row>
    <row r="30" spans="2:31" ht="12.75">
      <c r="B30" s="72" t="s">
        <v>141</v>
      </c>
      <c r="C30" s="354">
        <f aca="true" t="shared" si="4" ref="C30:C47">C7</f>
        <v>-250</v>
      </c>
      <c r="D30" s="323">
        <v>-146</v>
      </c>
      <c r="E30" s="72">
        <v>-114</v>
      </c>
      <c r="F30" s="72">
        <v>-67</v>
      </c>
      <c r="G30" s="72">
        <v>-17</v>
      </c>
      <c r="H30" s="72">
        <v>-85</v>
      </c>
      <c r="I30" s="205">
        <v>-231</v>
      </c>
      <c r="J30" s="205">
        <v>-131</v>
      </c>
      <c r="K30" s="72">
        <v>-53</v>
      </c>
      <c r="L30" s="72">
        <v>-69</v>
      </c>
      <c r="M30" s="72">
        <v>-31</v>
      </c>
      <c r="N30" s="72">
        <v>3</v>
      </c>
      <c r="O30" s="72">
        <v>-64</v>
      </c>
      <c r="P30" s="73">
        <v>-110</v>
      </c>
      <c r="Q30" s="72">
        <v>-37</v>
      </c>
      <c r="R30" s="72">
        <v>-14</v>
      </c>
      <c r="S30" s="72">
        <v>36</v>
      </c>
      <c r="T30" s="72">
        <v>296</v>
      </c>
      <c r="U30" s="72">
        <v>132</v>
      </c>
      <c r="V30" s="72">
        <v>8</v>
      </c>
      <c r="W30" s="72">
        <v>-20</v>
      </c>
      <c r="X30" s="72">
        <v>-58</v>
      </c>
      <c r="Y30" s="72">
        <v>-9</v>
      </c>
      <c r="Z30" s="72">
        <v>47</v>
      </c>
      <c r="AA30" s="72">
        <v>-6</v>
      </c>
      <c r="AB30" s="72">
        <v>0</v>
      </c>
      <c r="AC30" s="74">
        <v>-9</v>
      </c>
      <c r="AD30" s="74">
        <v>-158</v>
      </c>
      <c r="AE30" s="72">
        <v>216</v>
      </c>
    </row>
    <row r="31" spans="2:31" ht="12.75">
      <c r="B31" s="72" t="s">
        <v>140</v>
      </c>
      <c r="C31" s="323">
        <f t="shared" si="4"/>
        <v>-248</v>
      </c>
      <c r="D31" s="323">
        <v>-131</v>
      </c>
      <c r="E31" s="72">
        <v>-88</v>
      </c>
      <c r="F31" s="72">
        <v>-44</v>
      </c>
      <c r="G31" s="72">
        <v>-11</v>
      </c>
      <c r="H31" s="72">
        <v>-45</v>
      </c>
      <c r="I31" s="205">
        <v>-186</v>
      </c>
      <c r="J31" s="205">
        <v>-86</v>
      </c>
      <c r="K31" s="72">
        <v>2</v>
      </c>
      <c r="L31" s="72">
        <v>-23</v>
      </c>
      <c r="M31" s="72">
        <v>-4</v>
      </c>
      <c r="N31" s="72">
        <v>37</v>
      </c>
      <c r="O31" s="72">
        <v>-63</v>
      </c>
      <c r="P31" s="73">
        <v>-86</v>
      </c>
      <c r="Q31" s="72">
        <v>-8</v>
      </c>
      <c r="R31" s="72">
        <v>48</v>
      </c>
      <c r="S31" s="72">
        <v>83</v>
      </c>
      <c r="T31" s="72">
        <v>275</v>
      </c>
      <c r="U31" s="72">
        <v>156</v>
      </c>
      <c r="V31" s="72">
        <v>42</v>
      </c>
      <c r="W31" s="72">
        <v>-3</v>
      </c>
      <c r="X31" s="72">
        <v>-9</v>
      </c>
      <c r="Y31" s="72">
        <v>53</v>
      </c>
      <c r="Z31" s="72">
        <v>47</v>
      </c>
      <c r="AA31" s="72">
        <v>-6</v>
      </c>
      <c r="AB31" s="72">
        <v>0</v>
      </c>
      <c r="AC31" s="74">
        <v>-9</v>
      </c>
      <c r="AD31" s="74">
        <v>-158</v>
      </c>
      <c r="AE31" s="72">
        <v>216</v>
      </c>
    </row>
    <row r="32" spans="2:31" ht="12.75">
      <c r="B32" s="72" t="s">
        <v>212</v>
      </c>
      <c r="C32" s="323">
        <f t="shared" si="4"/>
        <v>-11</v>
      </c>
      <c r="D32" s="323">
        <v>-264</v>
      </c>
      <c r="E32" s="72">
        <v>-353</v>
      </c>
      <c r="F32" s="72">
        <v>98</v>
      </c>
      <c r="G32" s="72">
        <v>53</v>
      </c>
      <c r="H32" s="72">
        <v>-171</v>
      </c>
      <c r="I32" s="205">
        <v>224</v>
      </c>
      <c r="J32" s="205">
        <v>-35</v>
      </c>
      <c r="K32" s="72">
        <v>-301</v>
      </c>
      <c r="L32" s="72">
        <v>10</v>
      </c>
      <c r="M32" s="72">
        <v>-137</v>
      </c>
      <c r="N32" s="72">
        <v>-12</v>
      </c>
      <c r="O32" s="72">
        <v>91</v>
      </c>
      <c r="P32" s="73">
        <v>-43</v>
      </c>
      <c r="Q32" s="72">
        <v>-83</v>
      </c>
      <c r="R32" s="72">
        <v>83</v>
      </c>
      <c r="S32" s="72">
        <v>-277</v>
      </c>
      <c r="T32" s="72">
        <v>-230</v>
      </c>
      <c r="U32" s="72">
        <v>136</v>
      </c>
      <c r="V32" s="72">
        <v>-73</v>
      </c>
      <c r="W32" s="72">
        <v>276</v>
      </c>
      <c r="X32" s="72">
        <v>62</v>
      </c>
      <c r="Y32" s="72">
        <v>-137</v>
      </c>
      <c r="Z32" s="72">
        <v>95</v>
      </c>
      <c r="AA32" s="72">
        <v>-23</v>
      </c>
      <c r="AB32" s="72">
        <v>-16</v>
      </c>
      <c r="AC32" s="74">
        <v>-22</v>
      </c>
      <c r="AD32" s="74">
        <v>124</v>
      </c>
      <c r="AE32" s="72">
        <v>-139</v>
      </c>
    </row>
    <row r="33" spans="2:31" ht="12.75">
      <c r="B33" s="76" t="s">
        <v>213</v>
      </c>
      <c r="C33" s="324">
        <f t="shared" si="4"/>
        <v>-1</v>
      </c>
      <c r="D33" s="323">
        <v>-277</v>
      </c>
      <c r="E33" s="76">
        <v>-343</v>
      </c>
      <c r="F33" s="76">
        <v>107</v>
      </c>
      <c r="G33" s="76">
        <v>82</v>
      </c>
      <c r="H33" s="76">
        <v>-196</v>
      </c>
      <c r="I33" s="206">
        <v>191</v>
      </c>
      <c r="J33" s="206">
        <v>-52</v>
      </c>
      <c r="K33" s="76">
        <v>-208</v>
      </c>
      <c r="L33" s="76">
        <v>22</v>
      </c>
      <c r="M33" s="76">
        <v>-69</v>
      </c>
      <c r="N33" s="76">
        <v>-19</v>
      </c>
      <c r="O33" s="76">
        <v>138</v>
      </c>
      <c r="P33" s="76">
        <v>-3</v>
      </c>
      <c r="Q33" s="76">
        <v>-125</v>
      </c>
      <c r="R33" s="76">
        <v>95</v>
      </c>
      <c r="S33" s="76">
        <v>-217</v>
      </c>
      <c r="T33" s="76">
        <v>-165</v>
      </c>
      <c r="U33" s="76">
        <v>130</v>
      </c>
      <c r="V33" s="76">
        <v>-79</v>
      </c>
      <c r="W33" s="76">
        <v>249</v>
      </c>
      <c r="X33" s="76">
        <v>29</v>
      </c>
      <c r="Y33" s="76">
        <v>-75</v>
      </c>
      <c r="Z33" s="76">
        <v>59</v>
      </c>
      <c r="AA33" s="76">
        <v>29</v>
      </c>
      <c r="AB33" s="76">
        <v>0</v>
      </c>
      <c r="AC33" s="76">
        <v>0</v>
      </c>
      <c r="AD33" s="76">
        <v>0</v>
      </c>
      <c r="AE33" s="76">
        <v>0</v>
      </c>
    </row>
    <row r="34" spans="2:31" ht="12.75">
      <c r="B34" s="72"/>
      <c r="C34" s="69"/>
      <c r="D34" s="69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73"/>
      <c r="AD34" s="73"/>
      <c r="AE34" s="66"/>
    </row>
    <row r="35" spans="2:31" ht="12.75">
      <c r="B35" s="69" t="s">
        <v>139</v>
      </c>
      <c r="C35" s="69">
        <f t="shared" si="4"/>
        <v>-33</v>
      </c>
      <c r="D35" s="69">
        <v>16</v>
      </c>
      <c r="E35" s="69">
        <v>151</v>
      </c>
      <c r="F35" s="69">
        <v>-28</v>
      </c>
      <c r="G35" s="69">
        <v>8</v>
      </c>
      <c r="H35" s="69">
        <v>225</v>
      </c>
      <c r="I35" s="204">
        <v>-102</v>
      </c>
      <c r="J35" s="204">
        <v>58</v>
      </c>
      <c r="K35" s="69">
        <v>-56</v>
      </c>
      <c r="L35" s="69">
        <v>141</v>
      </c>
      <c r="M35" s="69">
        <v>190</v>
      </c>
      <c r="N35" s="69">
        <v>73</v>
      </c>
      <c r="O35" s="69">
        <v>-7</v>
      </c>
      <c r="P35" s="70">
        <v>30</v>
      </c>
      <c r="Q35" s="69">
        <v>39</v>
      </c>
      <c r="R35" s="69">
        <v>-51</v>
      </c>
      <c r="S35" s="69">
        <v>98</v>
      </c>
      <c r="T35" s="69">
        <v>-20</v>
      </c>
      <c r="U35" s="69">
        <v>-208</v>
      </c>
      <c r="V35" s="69">
        <v>-6</v>
      </c>
      <c r="W35" s="69">
        <v>-7</v>
      </c>
      <c r="X35" s="69">
        <v>-120</v>
      </c>
      <c r="Y35" s="69">
        <v>107</v>
      </c>
      <c r="Z35" s="69">
        <v>-166</v>
      </c>
      <c r="AA35" s="69">
        <v>58</v>
      </c>
      <c r="AB35" s="69">
        <v>12</v>
      </c>
      <c r="AC35" s="69">
        <v>0</v>
      </c>
      <c r="AD35" s="69">
        <v>112</v>
      </c>
      <c r="AE35" s="69">
        <v>-388</v>
      </c>
    </row>
    <row r="36" spans="2:31" ht="12.75">
      <c r="B36" s="72" t="s">
        <v>138</v>
      </c>
      <c r="C36" s="323">
        <f t="shared" si="4"/>
        <v>-23</v>
      </c>
      <c r="D36" s="323">
        <v>13</v>
      </c>
      <c r="E36" s="72">
        <v>78</v>
      </c>
      <c r="F36" s="72">
        <v>14</v>
      </c>
      <c r="G36" s="72">
        <v>-60</v>
      </c>
      <c r="H36" s="72">
        <v>29</v>
      </c>
      <c r="I36" s="205">
        <v>28</v>
      </c>
      <c r="J36" s="205">
        <v>29</v>
      </c>
      <c r="K36" s="72">
        <v>-47</v>
      </c>
      <c r="L36" s="72">
        <v>43</v>
      </c>
      <c r="M36" s="72">
        <v>32</v>
      </c>
      <c r="N36" s="72">
        <v>37</v>
      </c>
      <c r="O36" s="72">
        <v>-90</v>
      </c>
      <c r="P36" s="73">
        <v>38</v>
      </c>
      <c r="Q36" s="72">
        <v>35</v>
      </c>
      <c r="R36" s="73">
        <v>33</v>
      </c>
      <c r="S36" s="73">
        <v>-87</v>
      </c>
      <c r="T36" s="73">
        <v>26</v>
      </c>
      <c r="U36" s="72">
        <v>24</v>
      </c>
      <c r="V36" s="72">
        <v>22</v>
      </c>
      <c r="W36" s="72">
        <v>0</v>
      </c>
      <c r="X36" s="72">
        <v>1</v>
      </c>
      <c r="Y36" s="72">
        <v>24</v>
      </c>
      <c r="Z36" s="72">
        <v>-173</v>
      </c>
      <c r="AA36" s="72">
        <v>125</v>
      </c>
      <c r="AB36" s="72">
        <v>22</v>
      </c>
      <c r="AC36" s="77">
        <v>25</v>
      </c>
      <c r="AD36" s="72">
        <v>30</v>
      </c>
      <c r="AE36" s="72">
        <v>-84</v>
      </c>
    </row>
    <row r="37" spans="2:31" ht="12.75">
      <c r="B37" s="75" t="s">
        <v>137</v>
      </c>
      <c r="C37" s="323">
        <f t="shared" si="4"/>
        <v>-10</v>
      </c>
      <c r="D37" s="324">
        <v>3</v>
      </c>
      <c r="E37" s="75">
        <v>73</v>
      </c>
      <c r="F37" s="75">
        <v>-42</v>
      </c>
      <c r="G37" s="75">
        <v>68</v>
      </c>
      <c r="H37" s="75">
        <v>196</v>
      </c>
      <c r="I37" s="207">
        <v>-130</v>
      </c>
      <c r="J37" s="207">
        <v>29</v>
      </c>
      <c r="K37" s="75">
        <v>-9</v>
      </c>
      <c r="L37" s="75">
        <v>98</v>
      </c>
      <c r="M37" s="75">
        <v>158</v>
      </c>
      <c r="N37" s="75">
        <v>36</v>
      </c>
      <c r="O37" s="75">
        <v>83</v>
      </c>
      <c r="P37" s="76">
        <v>-8</v>
      </c>
      <c r="Q37" s="75">
        <v>4</v>
      </c>
      <c r="R37" s="75">
        <v>-84</v>
      </c>
      <c r="S37" s="75">
        <v>185</v>
      </c>
      <c r="T37" s="75">
        <v>-46</v>
      </c>
      <c r="U37" s="75">
        <v>-232</v>
      </c>
      <c r="V37" s="75">
        <v>-28</v>
      </c>
      <c r="W37" s="75">
        <v>-7</v>
      </c>
      <c r="X37" s="75">
        <v>-121</v>
      </c>
      <c r="Y37" s="75">
        <v>83</v>
      </c>
      <c r="Z37" s="75">
        <v>7</v>
      </c>
      <c r="AA37" s="75">
        <v>-67</v>
      </c>
      <c r="AB37" s="75">
        <v>-10</v>
      </c>
      <c r="AC37" s="75">
        <v>-25</v>
      </c>
      <c r="AD37" s="75">
        <v>82</v>
      </c>
      <c r="AE37" s="75">
        <v>-304</v>
      </c>
    </row>
    <row r="38" spans="2:31" ht="12.75">
      <c r="B38" s="72"/>
      <c r="C38" s="69"/>
      <c r="D38" s="6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2:31" ht="12.75">
      <c r="B39" s="69" t="s">
        <v>157</v>
      </c>
      <c r="C39" s="69">
        <f t="shared" si="4"/>
        <v>-3</v>
      </c>
      <c r="D39" s="69">
        <v>0</v>
      </c>
      <c r="E39" s="69">
        <v>-2</v>
      </c>
      <c r="F39" s="69">
        <v>55</v>
      </c>
      <c r="G39" s="69">
        <v>-92</v>
      </c>
      <c r="H39" s="69">
        <v>26</v>
      </c>
      <c r="I39" s="204">
        <v>-29</v>
      </c>
      <c r="J39" s="204">
        <v>-40</v>
      </c>
      <c r="K39" s="69">
        <v>10</v>
      </c>
      <c r="L39" s="69">
        <v>16</v>
      </c>
      <c r="M39" s="69">
        <v>-87</v>
      </c>
      <c r="N39" s="69">
        <v>65</v>
      </c>
      <c r="O39" s="69">
        <v>40</v>
      </c>
      <c r="P39" s="78">
        <v>-22</v>
      </c>
      <c r="Q39" s="69">
        <v>-33</v>
      </c>
      <c r="R39" s="69">
        <v>26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</row>
    <row r="40" spans="2:31" ht="12.75">
      <c r="B40" s="72" t="s">
        <v>138</v>
      </c>
      <c r="C40" s="323">
        <f t="shared" si="4"/>
        <v>75</v>
      </c>
      <c r="D40" s="323">
        <v>-28</v>
      </c>
      <c r="E40" s="72">
        <v>-28</v>
      </c>
      <c r="F40" s="72">
        <v>-29</v>
      </c>
      <c r="G40" s="72">
        <v>56</v>
      </c>
      <c r="H40" s="72">
        <v>-31</v>
      </c>
      <c r="I40" s="205">
        <v>-30</v>
      </c>
      <c r="J40" s="205">
        <v>-29</v>
      </c>
      <c r="K40" s="72">
        <v>55</v>
      </c>
      <c r="L40" s="72">
        <v>-29</v>
      </c>
      <c r="M40" s="72">
        <v>-26</v>
      </c>
      <c r="N40" s="72">
        <v>-30</v>
      </c>
      <c r="O40" s="72">
        <v>48</v>
      </c>
      <c r="P40" s="79">
        <v>-38</v>
      </c>
      <c r="Q40" s="72">
        <v>-37</v>
      </c>
      <c r="R40" s="73">
        <v>-36</v>
      </c>
      <c r="S40" s="73">
        <v>0</v>
      </c>
      <c r="T40" s="73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7">
        <v>0</v>
      </c>
      <c r="AD40" s="72">
        <v>0</v>
      </c>
      <c r="AE40" s="72">
        <v>0</v>
      </c>
    </row>
    <row r="41" spans="2:31" ht="12.75">
      <c r="B41" s="75" t="s">
        <v>137</v>
      </c>
      <c r="C41" s="323">
        <f t="shared" si="4"/>
        <v>-78</v>
      </c>
      <c r="D41" s="324">
        <v>28</v>
      </c>
      <c r="E41" s="75">
        <v>26</v>
      </c>
      <c r="F41" s="75">
        <v>84</v>
      </c>
      <c r="G41" s="75">
        <v>-148</v>
      </c>
      <c r="H41" s="75">
        <v>57</v>
      </c>
      <c r="I41" s="207">
        <v>1</v>
      </c>
      <c r="J41" s="207">
        <v>-11</v>
      </c>
      <c r="K41" s="75">
        <v>-45</v>
      </c>
      <c r="L41" s="75">
        <v>-23</v>
      </c>
      <c r="M41" s="75">
        <v>-61</v>
      </c>
      <c r="N41" s="75">
        <v>95</v>
      </c>
      <c r="O41" s="75">
        <v>-8</v>
      </c>
      <c r="P41" s="80">
        <v>16</v>
      </c>
      <c r="Q41" s="75">
        <v>4</v>
      </c>
      <c r="R41" s="75">
        <v>62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</row>
    <row r="42" spans="2:31" ht="12.75">
      <c r="B42" s="72"/>
      <c r="C42" s="69"/>
      <c r="D42" s="69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5"/>
    </row>
    <row r="43" spans="2:31" ht="12.75">
      <c r="B43" s="69" t="s">
        <v>136</v>
      </c>
      <c r="C43" s="69">
        <f t="shared" si="4"/>
        <v>20</v>
      </c>
      <c r="D43" s="69">
        <v>-19</v>
      </c>
      <c r="E43" s="69">
        <v>-69</v>
      </c>
      <c r="F43" s="69">
        <v>69</v>
      </c>
      <c r="G43" s="69">
        <v>-21</v>
      </c>
      <c r="H43" s="69">
        <v>-151</v>
      </c>
      <c r="I43" s="204">
        <v>85</v>
      </c>
      <c r="J43" s="204">
        <v>-48</v>
      </c>
      <c r="K43" s="69">
        <v>55</v>
      </c>
      <c r="L43" s="235">
        <v>-146</v>
      </c>
      <c r="M43" s="69">
        <v>-193</v>
      </c>
      <c r="N43" s="69">
        <v>-59</v>
      </c>
      <c r="O43" s="69">
        <v>47</v>
      </c>
      <c r="P43" s="70">
        <v>-118</v>
      </c>
      <c r="Q43" s="69">
        <v>-46</v>
      </c>
      <c r="R43" s="69">
        <v>41</v>
      </c>
      <c r="S43" s="69">
        <v>-177</v>
      </c>
      <c r="T43" s="69">
        <v>9</v>
      </c>
      <c r="U43" s="69">
        <v>173</v>
      </c>
      <c r="V43" s="69">
        <v>7</v>
      </c>
      <c r="W43" s="69">
        <v>10</v>
      </c>
      <c r="X43" s="69">
        <v>88</v>
      </c>
      <c r="Y43" s="69">
        <v>-82</v>
      </c>
      <c r="Z43" s="69">
        <v>187</v>
      </c>
      <c r="AA43" s="69">
        <v>-62</v>
      </c>
      <c r="AB43" s="69">
        <v>1</v>
      </c>
      <c r="AC43" s="69">
        <v>20</v>
      </c>
      <c r="AD43" s="69">
        <v>-43</v>
      </c>
      <c r="AE43" s="81">
        <v>333</v>
      </c>
    </row>
    <row r="44" spans="2:31" ht="12.75">
      <c r="B44" s="72" t="s">
        <v>135</v>
      </c>
      <c r="C44" s="323">
        <f t="shared" si="4"/>
        <v>20</v>
      </c>
      <c r="D44" s="323">
        <v>-7</v>
      </c>
      <c r="E44" s="72">
        <v>31</v>
      </c>
      <c r="F44" s="72">
        <v>26</v>
      </c>
      <c r="G44" s="72">
        <v>-1</v>
      </c>
      <c r="H44" s="72">
        <v>50</v>
      </c>
      <c r="I44" s="205">
        <v>-11</v>
      </c>
      <c r="J44" s="205">
        <v>4</v>
      </c>
      <c r="K44" s="72">
        <v>5</v>
      </c>
      <c r="L44" s="236">
        <v>2</v>
      </c>
      <c r="M44" s="72">
        <v>-12</v>
      </c>
      <c r="N44" s="72">
        <v>1</v>
      </c>
      <c r="O44" s="72">
        <v>29</v>
      </c>
      <c r="P44" s="73">
        <v>-97</v>
      </c>
      <c r="Q44" s="72">
        <v>-14</v>
      </c>
      <c r="R44" s="73">
        <v>-41</v>
      </c>
      <c r="S44" s="73">
        <v>-87</v>
      </c>
      <c r="T44" s="73">
        <v>-30</v>
      </c>
      <c r="U44" s="72">
        <v>-26</v>
      </c>
      <c r="V44" s="72">
        <v>-3</v>
      </c>
      <c r="W44" s="72">
        <v>-4</v>
      </c>
      <c r="X44" s="72">
        <v>54</v>
      </c>
      <c r="Y44" s="72">
        <v>18</v>
      </c>
      <c r="Z44" s="72">
        <v>18</v>
      </c>
      <c r="AA44" s="72">
        <v>-7</v>
      </c>
      <c r="AB44" s="72">
        <v>4</v>
      </c>
      <c r="AC44" s="77">
        <v>3</v>
      </c>
      <c r="AD44" s="73">
        <v>83</v>
      </c>
      <c r="AE44" s="72">
        <v>-42</v>
      </c>
    </row>
    <row r="45" spans="2:31" ht="12.75">
      <c r="B45" s="75" t="s">
        <v>134</v>
      </c>
      <c r="C45" s="323">
        <f t="shared" si="4"/>
        <v>0</v>
      </c>
      <c r="D45" s="324">
        <v>-12</v>
      </c>
      <c r="E45" s="75">
        <v>-100</v>
      </c>
      <c r="F45" s="75">
        <v>43</v>
      </c>
      <c r="G45" s="75">
        <v>-20</v>
      </c>
      <c r="H45" s="75">
        <v>-201</v>
      </c>
      <c r="I45" s="207">
        <v>96</v>
      </c>
      <c r="J45" s="207">
        <v>-52</v>
      </c>
      <c r="K45" s="75">
        <v>50</v>
      </c>
      <c r="L45" s="237">
        <v>-148</v>
      </c>
      <c r="M45" s="75">
        <v>-181</v>
      </c>
      <c r="N45" s="75">
        <v>-60</v>
      </c>
      <c r="O45" s="75">
        <v>18</v>
      </c>
      <c r="P45" s="76">
        <v>-21</v>
      </c>
      <c r="Q45" s="75">
        <v>-32</v>
      </c>
      <c r="R45" s="75">
        <v>82</v>
      </c>
      <c r="S45" s="75">
        <v>-90</v>
      </c>
      <c r="T45" s="75">
        <v>39</v>
      </c>
      <c r="U45" s="75">
        <v>199</v>
      </c>
      <c r="V45" s="75">
        <v>10</v>
      </c>
      <c r="W45" s="75">
        <v>14</v>
      </c>
      <c r="X45" s="75">
        <v>34</v>
      </c>
      <c r="Y45" s="75">
        <v>-100</v>
      </c>
      <c r="Z45" s="75">
        <v>169</v>
      </c>
      <c r="AA45" s="75">
        <v>-55</v>
      </c>
      <c r="AB45" s="75">
        <v>-3</v>
      </c>
      <c r="AC45" s="75">
        <v>17</v>
      </c>
      <c r="AD45" s="76">
        <v>-126</v>
      </c>
      <c r="AE45" s="75">
        <v>375</v>
      </c>
    </row>
    <row r="46" spans="3:16" ht="12.75">
      <c r="C46" s="69"/>
      <c r="D46" s="69"/>
      <c r="L46" s="238"/>
      <c r="P46" s="66"/>
    </row>
    <row r="47" spans="2:31" ht="13.5" thickBot="1">
      <c r="B47" s="82" t="s">
        <v>133</v>
      </c>
      <c r="C47" s="69">
        <f t="shared" si="4"/>
        <v>-277</v>
      </c>
      <c r="D47" s="69">
        <v>-413</v>
      </c>
      <c r="E47" s="82">
        <v>-387</v>
      </c>
      <c r="F47" s="82">
        <v>127</v>
      </c>
      <c r="G47" s="82">
        <v>-69</v>
      </c>
      <c r="H47" s="82">
        <v>-156</v>
      </c>
      <c r="I47" s="208">
        <v>-53</v>
      </c>
      <c r="J47" s="208">
        <v>-196</v>
      </c>
      <c r="K47" s="82">
        <v>-345</v>
      </c>
      <c r="L47" s="239">
        <v>-48</v>
      </c>
      <c r="M47" s="82">
        <v>-258</v>
      </c>
      <c r="N47" s="82">
        <v>70</v>
      </c>
      <c r="O47" s="82">
        <v>107</v>
      </c>
      <c r="P47" s="83">
        <v>-263</v>
      </c>
      <c r="Q47" s="82">
        <v>-160</v>
      </c>
      <c r="R47" s="82">
        <v>85</v>
      </c>
      <c r="S47" s="82">
        <v>-320</v>
      </c>
      <c r="T47" s="82">
        <v>55</v>
      </c>
      <c r="U47" s="82">
        <v>233</v>
      </c>
      <c r="V47" s="82">
        <v>-64</v>
      </c>
      <c r="W47" s="82">
        <v>259</v>
      </c>
      <c r="X47" s="82">
        <v>-28</v>
      </c>
      <c r="Y47" s="82">
        <v>-121</v>
      </c>
      <c r="Z47" s="82">
        <v>163</v>
      </c>
      <c r="AA47" s="82">
        <v>-33</v>
      </c>
      <c r="AB47" s="82">
        <v>-3</v>
      </c>
      <c r="AC47" s="82">
        <v>-11</v>
      </c>
      <c r="AD47" s="82">
        <v>35</v>
      </c>
      <c r="AE47" s="82">
        <v>22</v>
      </c>
    </row>
    <row r="48" ht="0" customHeight="1" hidden="1"/>
    <row r="49" ht="0" customHeight="1" hidden="1"/>
    <row r="50" ht="0" customHeight="1" hidden="1"/>
    <row r="51" ht="0" customHeight="1" hidden="1"/>
  </sheetData>
  <sheetProtection/>
  <mergeCells count="2">
    <mergeCell ref="J2:O2"/>
    <mergeCell ref="D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colBreaks count="1" manualBreakCount="1">
    <brk id="16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4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2.28125" style="17" customWidth="1"/>
    <col min="2" max="2" width="10.7109375" style="17" customWidth="1"/>
    <col min="3" max="7" width="9.140625" style="17" customWidth="1"/>
    <col min="8" max="8" width="9.140625" style="62" customWidth="1"/>
    <col min="9" max="12" width="9.140625" style="17" customWidth="1"/>
    <col min="13" max="13" width="9.140625" style="62" customWidth="1"/>
    <col min="14" max="17" width="9.140625" style="17" customWidth="1"/>
    <col min="18" max="18" width="9.140625" style="62" customWidth="1"/>
    <col min="19" max="22" width="9.140625" style="17" customWidth="1"/>
    <col min="23" max="23" width="9.140625" style="62" customWidth="1"/>
    <col min="24" max="28" width="9.140625" style="17" customWidth="1"/>
    <col min="29" max="29" width="10.8515625" style="17" bestFit="1" customWidth="1"/>
    <col min="30" max="16384" width="9.140625" style="17" customWidth="1"/>
  </cols>
  <sheetData>
    <row r="2" spans="1:27" ht="12.75">
      <c r="A2" s="314" t="s">
        <v>215</v>
      </c>
      <c r="B2" s="314"/>
      <c r="C2" s="367" t="s">
        <v>180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84"/>
      <c r="O2" s="84"/>
      <c r="P2" s="84"/>
      <c r="Q2" s="84"/>
      <c r="R2" s="84"/>
      <c r="S2" s="84"/>
      <c r="T2" s="84"/>
      <c r="U2" s="84"/>
      <c r="V2" s="84"/>
      <c r="W2" s="173"/>
      <c r="X2" s="173"/>
      <c r="Y2" s="173"/>
      <c r="Z2" s="173"/>
      <c r="AA2" s="173"/>
    </row>
    <row r="3" spans="1:27" ht="12.75">
      <c r="A3" s="6"/>
      <c r="B3" s="27" t="s">
        <v>300</v>
      </c>
      <c r="C3" s="27" t="s">
        <v>288</v>
      </c>
      <c r="D3" s="27" t="s">
        <v>287</v>
      </c>
      <c r="E3" s="27" t="s">
        <v>264</v>
      </c>
      <c r="F3" s="27" t="s">
        <v>246</v>
      </c>
      <c r="G3" s="27" t="s">
        <v>247</v>
      </c>
      <c r="H3" s="27" t="s">
        <v>232</v>
      </c>
      <c r="I3" s="27" t="s">
        <v>233</v>
      </c>
      <c r="J3" s="27" t="s">
        <v>234</v>
      </c>
      <c r="K3" s="27" t="s">
        <v>229</v>
      </c>
      <c r="L3" s="27" t="s">
        <v>223</v>
      </c>
      <c r="M3" s="27" t="s">
        <v>214</v>
      </c>
      <c r="N3" s="27" t="s">
        <v>211</v>
      </c>
      <c r="O3" s="27" t="s">
        <v>209</v>
      </c>
      <c r="P3" s="27" t="s">
        <v>203</v>
      </c>
      <c r="Q3" s="27" t="s">
        <v>204</v>
      </c>
      <c r="R3" s="27" t="s">
        <v>181</v>
      </c>
      <c r="S3" s="27" t="s">
        <v>168</v>
      </c>
      <c r="T3" s="27" t="s">
        <v>182</v>
      </c>
      <c r="U3" s="27" t="s">
        <v>183</v>
      </c>
      <c r="V3" s="27" t="s">
        <v>155</v>
      </c>
      <c r="W3" s="27" t="s">
        <v>184</v>
      </c>
      <c r="X3" s="27" t="s">
        <v>169</v>
      </c>
      <c r="Y3" s="27" t="s">
        <v>185</v>
      </c>
      <c r="Z3" s="27" t="s">
        <v>186</v>
      </c>
      <c r="AA3" s="27" t="s">
        <v>151</v>
      </c>
    </row>
    <row r="4" spans="1:38" ht="12.75">
      <c r="A4" s="9" t="s">
        <v>187</v>
      </c>
      <c r="B4" s="344">
        <v>508.9</v>
      </c>
      <c r="C4" s="216">
        <v>2030.6</v>
      </c>
      <c r="D4" s="2">
        <v>507.6</v>
      </c>
      <c r="E4" s="2">
        <v>515.2</v>
      </c>
      <c r="F4" s="2">
        <f>SUM(F5:F6)</f>
        <v>506.79999999999995</v>
      </c>
      <c r="G4" s="275">
        <f>SUM(G5:G6)</f>
        <v>501</v>
      </c>
      <c r="H4" s="328">
        <v>1876</v>
      </c>
      <c r="I4" s="2">
        <v>440.4</v>
      </c>
      <c r="J4" s="2">
        <v>475.2</v>
      </c>
      <c r="K4" s="2">
        <v>481.9</v>
      </c>
      <c r="L4" s="2">
        <v>478.5</v>
      </c>
      <c r="M4" s="180">
        <v>1890.49</v>
      </c>
      <c r="N4" s="2">
        <v>483.1</v>
      </c>
      <c r="O4" s="2">
        <v>481.19</v>
      </c>
      <c r="P4" s="2">
        <v>483.5</v>
      </c>
      <c r="Q4" s="2">
        <v>442.7</v>
      </c>
      <c r="R4" s="180">
        <v>1607.5000000000002</v>
      </c>
      <c r="S4" s="2">
        <v>403.2</v>
      </c>
      <c r="T4" s="2">
        <v>396.5</v>
      </c>
      <c r="U4" s="2">
        <v>400.6</v>
      </c>
      <c r="V4" s="2">
        <v>407.2</v>
      </c>
      <c r="W4" s="180">
        <v>1616.4</v>
      </c>
      <c r="X4" s="2">
        <v>409.1</v>
      </c>
      <c r="Y4" s="2">
        <v>400.3</v>
      </c>
      <c r="Z4" s="2">
        <v>400.9</v>
      </c>
      <c r="AA4" s="2">
        <v>406.1</v>
      </c>
      <c r="AE4" s="22"/>
      <c r="AF4" s="22"/>
      <c r="AG4" s="22"/>
      <c r="AH4" s="22"/>
      <c r="AI4" s="22"/>
      <c r="AJ4" s="22"/>
      <c r="AK4" s="22"/>
      <c r="AL4" s="22"/>
    </row>
    <row r="5" spans="1:38" ht="12.75">
      <c r="A5" s="177" t="s">
        <v>240</v>
      </c>
      <c r="B5" s="345">
        <v>359.3</v>
      </c>
      <c r="C5" s="181">
        <v>1457.7</v>
      </c>
      <c r="D5" s="178">
        <v>369.4</v>
      </c>
      <c r="E5" s="178">
        <v>358.9</v>
      </c>
      <c r="F5" s="178">
        <v>362.2</v>
      </c>
      <c r="G5" s="178">
        <v>367.2</v>
      </c>
      <c r="H5" s="217">
        <v>1457.4</v>
      </c>
      <c r="I5" s="178">
        <v>367.6</v>
      </c>
      <c r="J5" s="178">
        <v>361.4</v>
      </c>
      <c r="K5" s="178">
        <v>361.6</v>
      </c>
      <c r="L5" s="178">
        <v>366.8</v>
      </c>
      <c r="M5" s="216">
        <v>1550.49</v>
      </c>
      <c r="N5" s="178">
        <v>383.8</v>
      </c>
      <c r="O5" s="179">
        <v>386.80343724782176</v>
      </c>
      <c r="P5" s="179">
        <v>387.2059831174458</v>
      </c>
      <c r="Q5" s="178">
        <v>392.69223192391553</v>
      </c>
      <c r="R5" s="216">
        <v>1607.5000000000002</v>
      </c>
      <c r="S5" s="178">
        <v>403.2</v>
      </c>
      <c r="T5" s="178">
        <v>396.5</v>
      </c>
      <c r="U5" s="178">
        <v>400.6</v>
      </c>
      <c r="V5" s="178">
        <v>407.2</v>
      </c>
      <c r="W5" s="216">
        <v>1616.4</v>
      </c>
      <c r="X5" s="178">
        <v>409.1</v>
      </c>
      <c r="Y5" s="178">
        <v>400.3</v>
      </c>
      <c r="Z5" s="178">
        <v>400.9</v>
      </c>
      <c r="AA5" s="178">
        <v>406.1</v>
      </c>
      <c r="AE5" s="22"/>
      <c r="AF5" s="22"/>
      <c r="AG5" s="22"/>
      <c r="AH5" s="22"/>
      <c r="AI5" s="22"/>
      <c r="AJ5" s="22"/>
      <c r="AK5" s="22"/>
      <c r="AL5" s="22"/>
    </row>
    <row r="6" spans="1:38" ht="12.75">
      <c r="A6" s="177" t="s">
        <v>239</v>
      </c>
      <c r="B6" s="345">
        <v>149.6</v>
      </c>
      <c r="C6" s="181">
        <v>572.8</v>
      </c>
      <c r="D6" s="178">
        <v>138.1</v>
      </c>
      <c r="E6" s="178">
        <v>156.3</v>
      </c>
      <c r="F6" s="178">
        <v>144.6</v>
      </c>
      <c r="G6" s="276">
        <v>133.8</v>
      </c>
      <c r="H6" s="217">
        <v>418.6</v>
      </c>
      <c r="I6" s="178">
        <v>72.8</v>
      </c>
      <c r="J6" s="178">
        <v>113.8</v>
      </c>
      <c r="K6" s="178">
        <v>120.30000000000001</v>
      </c>
      <c r="L6" s="178">
        <v>111.69999999999999</v>
      </c>
      <c r="M6" s="217">
        <v>340</v>
      </c>
      <c r="N6" s="178">
        <v>99.30000000000001</v>
      </c>
      <c r="O6" s="178">
        <v>94.38656275217824</v>
      </c>
      <c r="P6" s="178">
        <v>96.29401688255422</v>
      </c>
      <c r="Q6" s="178">
        <v>50.00776807608446</v>
      </c>
      <c r="R6" s="217">
        <v>0</v>
      </c>
      <c r="S6" s="178">
        <v>0</v>
      </c>
      <c r="T6" s="178">
        <v>0</v>
      </c>
      <c r="U6" s="178">
        <v>0</v>
      </c>
      <c r="V6" s="178">
        <v>0</v>
      </c>
      <c r="W6" s="217">
        <v>0</v>
      </c>
      <c r="X6" s="178">
        <v>0</v>
      </c>
      <c r="Y6" s="178">
        <v>0</v>
      </c>
      <c r="Z6" s="178">
        <v>0</v>
      </c>
      <c r="AA6" s="178">
        <v>0</v>
      </c>
      <c r="AE6" s="22"/>
      <c r="AF6" s="22"/>
      <c r="AG6" s="22"/>
      <c r="AH6" s="22"/>
      <c r="AI6" s="22"/>
      <c r="AJ6" s="22"/>
      <c r="AK6" s="22"/>
      <c r="AL6" s="22"/>
    </row>
    <row r="7" spans="1:38" ht="12.75">
      <c r="A7" s="9" t="s">
        <v>188</v>
      </c>
      <c r="B7" s="344">
        <v>670</v>
      </c>
      <c r="C7" s="216">
        <v>2598.8</v>
      </c>
      <c r="D7" s="175">
        <v>690.5</v>
      </c>
      <c r="E7" s="175">
        <v>621.9000000000001</v>
      </c>
      <c r="F7" s="175">
        <v>602.3</v>
      </c>
      <c r="G7" s="175">
        <v>684.1</v>
      </c>
      <c r="H7" s="328">
        <v>2627.2</v>
      </c>
      <c r="I7" s="175">
        <v>691.5</v>
      </c>
      <c r="J7" s="175">
        <v>581.6</v>
      </c>
      <c r="K7" s="175">
        <v>650.4</v>
      </c>
      <c r="L7" s="175">
        <v>703.7</v>
      </c>
      <c r="M7" s="180">
        <v>2691.8</v>
      </c>
      <c r="N7" s="175">
        <v>736.8</v>
      </c>
      <c r="O7" s="2">
        <v>618.6</v>
      </c>
      <c r="P7" s="2">
        <v>603.9</v>
      </c>
      <c r="Q7" s="2">
        <v>732.5</v>
      </c>
      <c r="R7" s="180">
        <v>2709.7</v>
      </c>
      <c r="S7" s="2">
        <v>706.2</v>
      </c>
      <c r="T7" s="2">
        <v>647.9</v>
      </c>
      <c r="U7" s="2">
        <v>625.1</v>
      </c>
      <c r="V7" s="2">
        <v>730.5</v>
      </c>
      <c r="W7" s="180">
        <v>2713.1</v>
      </c>
      <c r="X7" s="2">
        <v>725.4</v>
      </c>
      <c r="Y7" s="2">
        <v>668.7</v>
      </c>
      <c r="Z7" s="2">
        <v>594.6</v>
      </c>
      <c r="AA7" s="2">
        <v>724.4</v>
      </c>
      <c r="AE7" s="22"/>
      <c r="AF7" s="22"/>
      <c r="AG7" s="22"/>
      <c r="AH7" s="22"/>
      <c r="AI7" s="22"/>
      <c r="AJ7" s="22"/>
      <c r="AK7" s="22"/>
      <c r="AL7" s="22"/>
    </row>
    <row r="8" spans="1:38" ht="12.75">
      <c r="A8" s="177" t="s">
        <v>240</v>
      </c>
      <c r="B8" s="345">
        <v>657.3</v>
      </c>
      <c r="C8" s="181">
        <v>2547.2</v>
      </c>
      <c r="D8" s="178">
        <v>677.4</v>
      </c>
      <c r="E8" s="178">
        <v>610.2</v>
      </c>
      <c r="F8" s="178">
        <v>588.9</v>
      </c>
      <c r="G8" s="178">
        <v>670.7</v>
      </c>
      <c r="H8" s="217">
        <v>2569.2</v>
      </c>
      <c r="I8" s="178">
        <v>677.2</v>
      </c>
      <c r="J8" s="178">
        <v>566.9</v>
      </c>
      <c r="K8" s="178">
        <v>635.9</v>
      </c>
      <c r="L8" s="178">
        <v>689.5</v>
      </c>
      <c r="M8" s="217">
        <v>2666.9</v>
      </c>
      <c r="N8" s="178">
        <v>721.8</v>
      </c>
      <c r="O8" s="178">
        <v>608.7</v>
      </c>
      <c r="P8" s="178">
        <v>603.9</v>
      </c>
      <c r="Q8" s="178">
        <v>732.5</v>
      </c>
      <c r="R8" s="217">
        <v>2709.7</v>
      </c>
      <c r="S8" s="178">
        <v>706.2</v>
      </c>
      <c r="T8" s="178">
        <v>647.9</v>
      </c>
      <c r="U8" s="178">
        <v>625.1</v>
      </c>
      <c r="V8" s="178">
        <v>730.5</v>
      </c>
      <c r="W8" s="217">
        <v>2713.1</v>
      </c>
      <c r="X8" s="178">
        <v>725.4</v>
      </c>
      <c r="Y8" s="178">
        <v>668.7</v>
      </c>
      <c r="Z8" s="178">
        <v>594.6</v>
      </c>
      <c r="AA8" s="178">
        <v>724.4</v>
      </c>
      <c r="AE8" s="22"/>
      <c r="AF8" s="22"/>
      <c r="AG8" s="22"/>
      <c r="AH8" s="22"/>
      <c r="AI8" s="22"/>
      <c r="AJ8" s="22"/>
      <c r="AK8" s="22"/>
      <c r="AL8" s="22"/>
    </row>
    <row r="9" spans="1:38" ht="12.75">
      <c r="A9" s="177" t="s">
        <v>241</v>
      </c>
      <c r="B9" s="345">
        <v>12.6</v>
      </c>
      <c r="C9" s="181">
        <v>51.5</v>
      </c>
      <c r="D9" s="178">
        <v>13</v>
      </c>
      <c r="E9" s="178">
        <v>11.7</v>
      </c>
      <c r="F9" s="178">
        <v>13.4</v>
      </c>
      <c r="G9" s="178">
        <v>13.4</v>
      </c>
      <c r="H9" s="217">
        <v>58</v>
      </c>
      <c r="I9" s="178">
        <v>14.3</v>
      </c>
      <c r="J9" s="178">
        <v>14.7</v>
      </c>
      <c r="K9" s="178">
        <v>14.5</v>
      </c>
      <c r="L9" s="178">
        <v>14.2</v>
      </c>
      <c r="M9" s="217">
        <v>24.9</v>
      </c>
      <c r="N9" s="178">
        <v>15</v>
      </c>
      <c r="O9" s="178">
        <v>9.9</v>
      </c>
      <c r="P9" s="178">
        <v>0</v>
      </c>
      <c r="Q9" s="178">
        <v>0</v>
      </c>
      <c r="R9" s="217">
        <v>0</v>
      </c>
      <c r="S9" s="178">
        <v>0</v>
      </c>
      <c r="T9" s="178">
        <v>0</v>
      </c>
      <c r="U9" s="178">
        <v>0</v>
      </c>
      <c r="V9" s="178">
        <v>0</v>
      </c>
      <c r="W9" s="217">
        <v>0</v>
      </c>
      <c r="X9" s="178">
        <v>0</v>
      </c>
      <c r="Y9" s="178">
        <v>0</v>
      </c>
      <c r="Z9" s="178">
        <v>0</v>
      </c>
      <c r="AA9" s="178">
        <v>0</v>
      </c>
      <c r="AC9" s="218"/>
      <c r="AD9" s="22"/>
      <c r="AE9" s="22"/>
      <c r="AF9" s="22"/>
      <c r="AG9" s="22"/>
      <c r="AH9" s="22"/>
      <c r="AI9" s="22"/>
      <c r="AJ9" s="22"/>
      <c r="AK9" s="22"/>
      <c r="AL9" s="22"/>
    </row>
    <row r="10" spans="1:29" ht="12.75">
      <c r="A10" s="219" t="s">
        <v>189</v>
      </c>
      <c r="B10" s="346">
        <v>1178.8</v>
      </c>
      <c r="C10" s="216">
        <v>4629.4</v>
      </c>
      <c r="D10" s="5">
        <v>1198.1</v>
      </c>
      <c r="E10" s="5">
        <v>1137.1000000000001</v>
      </c>
      <c r="F10" s="5">
        <f>SUM(F4,F7)</f>
        <v>1109.1</v>
      </c>
      <c r="G10" s="277">
        <f>G4+G7</f>
        <v>1185.1</v>
      </c>
      <c r="H10" s="328">
        <v>4503.1</v>
      </c>
      <c r="I10" s="5">
        <v>1131.8</v>
      </c>
      <c r="J10" s="5">
        <v>1056.8</v>
      </c>
      <c r="K10" s="5">
        <v>1132.3</v>
      </c>
      <c r="L10" s="5">
        <v>1182.2</v>
      </c>
      <c r="M10" s="180">
        <v>4582.29</v>
      </c>
      <c r="N10" s="5">
        <v>1219.9</v>
      </c>
      <c r="O10" s="5">
        <v>1099.79</v>
      </c>
      <c r="P10" s="5">
        <v>1087.4</v>
      </c>
      <c r="Q10" s="5">
        <v>1175.2</v>
      </c>
      <c r="R10" s="180">
        <v>4317.2</v>
      </c>
      <c r="S10" s="5">
        <v>1109.4</v>
      </c>
      <c r="T10" s="5">
        <v>1044.4</v>
      </c>
      <c r="U10" s="5">
        <v>1025.7</v>
      </c>
      <c r="V10" s="5">
        <v>1137.7</v>
      </c>
      <c r="W10" s="180">
        <v>4329.5</v>
      </c>
      <c r="X10" s="5">
        <v>1134.5</v>
      </c>
      <c r="Y10" s="5">
        <v>1069</v>
      </c>
      <c r="Z10" s="5">
        <v>995.5</v>
      </c>
      <c r="AA10" s="5">
        <v>1130.5</v>
      </c>
      <c r="AC10" s="218"/>
    </row>
    <row r="11" spans="1:29" ht="12.75">
      <c r="A11" s="9" t="s">
        <v>244</v>
      </c>
      <c r="B11" s="341">
        <v>83.5</v>
      </c>
      <c r="C11" s="5">
        <v>81.3160795359532</v>
      </c>
      <c r="D11" s="175">
        <v>83.95815978260869</v>
      </c>
      <c r="E11" s="175">
        <v>79.68351847826088</v>
      </c>
      <c r="F11" s="175">
        <v>78.57546923076923</v>
      </c>
      <c r="G11" s="175">
        <v>83.0471706521739</v>
      </c>
      <c r="H11" s="175">
        <v>79.53831698630137</v>
      </c>
      <c r="I11" s="175">
        <v>79.3121152173913</v>
      </c>
      <c r="J11" s="175">
        <v>74.05640869565217</v>
      </c>
      <c r="K11" s="175">
        <v>80.2191</v>
      </c>
      <c r="L11" s="175">
        <v>84.68492666666667</v>
      </c>
      <c r="M11" s="175">
        <v>80.9370510410959</v>
      </c>
      <c r="N11" s="175">
        <v>85.48581847826087</v>
      </c>
      <c r="O11" s="175">
        <v>77.06897967391305</v>
      </c>
      <c r="P11" s="175">
        <v>77.03810769230769</v>
      </c>
      <c r="Q11" s="175">
        <v>84.18349333333333</v>
      </c>
      <c r="R11" s="175">
        <v>76.25476273972605</v>
      </c>
      <c r="S11" s="175">
        <v>77.74241086956523</v>
      </c>
      <c r="T11" s="175">
        <v>73.1874652173913</v>
      </c>
      <c r="U11" s="175">
        <v>72.66690000000001</v>
      </c>
      <c r="V11" s="175">
        <v>80.60166923076923</v>
      </c>
      <c r="W11" s="175">
        <v>76.47201780821918</v>
      </c>
      <c r="X11" s="175">
        <v>79.50132065217392</v>
      </c>
      <c r="Y11" s="175">
        <v>74.91133695652174</v>
      </c>
      <c r="Z11" s="175">
        <v>70.52734615384615</v>
      </c>
      <c r="AA11" s="175">
        <v>80.98148333333333</v>
      </c>
      <c r="AC11" s="218"/>
    </row>
    <row r="12" spans="5:23" ht="12.75">
      <c r="E12" s="23"/>
      <c r="H12" s="17"/>
      <c r="M12" s="17"/>
      <c r="R12" s="17"/>
      <c r="W12" s="17"/>
    </row>
    <row r="13" spans="3:27" ht="12.75">
      <c r="C13" s="23"/>
      <c r="D13" s="23"/>
      <c r="E13" s="23"/>
      <c r="F13" s="23"/>
      <c r="G13" s="23"/>
      <c r="H13" s="63"/>
      <c r="I13" s="23"/>
      <c r="J13" s="23"/>
      <c r="K13" s="23"/>
      <c r="L13" s="23"/>
      <c r="M13" s="63"/>
      <c r="N13" s="23"/>
      <c r="O13" s="23"/>
      <c r="P13" s="23"/>
      <c r="Q13" s="23"/>
      <c r="R13" s="63"/>
      <c r="S13" s="23"/>
      <c r="T13" s="23"/>
      <c r="U13" s="23"/>
      <c r="V13" s="23"/>
      <c r="W13" s="63"/>
      <c r="X13" s="23"/>
      <c r="Y13" s="23"/>
      <c r="Z13" s="23"/>
      <c r="AA13" s="23"/>
    </row>
    <row r="14" spans="1:27" ht="12.75">
      <c r="A14" s="314" t="s">
        <v>190</v>
      </c>
      <c r="B14" s="314"/>
      <c r="C14" s="367" t="s">
        <v>180</v>
      </c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84"/>
      <c r="O14" s="84"/>
      <c r="P14" s="84"/>
      <c r="Q14" s="84"/>
      <c r="R14" s="84"/>
      <c r="S14" s="84"/>
      <c r="T14" s="84"/>
      <c r="U14" s="84"/>
      <c r="V14" s="84"/>
      <c r="W14" s="173"/>
      <c r="X14" s="173"/>
      <c r="Y14" s="173"/>
      <c r="Z14" s="173"/>
      <c r="AA14" s="173"/>
    </row>
    <row r="15" spans="1:30" ht="12.75">
      <c r="A15" s="6"/>
      <c r="B15" s="27" t="s">
        <v>300</v>
      </c>
      <c r="C15" s="27" t="s">
        <v>288</v>
      </c>
      <c r="D15" s="27" t="s">
        <v>287</v>
      </c>
      <c r="E15" s="27" t="s">
        <v>264</v>
      </c>
      <c r="F15" s="27" t="s">
        <v>246</v>
      </c>
      <c r="G15" s="27" t="s">
        <v>247</v>
      </c>
      <c r="H15" s="27" t="s">
        <v>232</v>
      </c>
      <c r="I15" s="27" t="s">
        <v>233</v>
      </c>
      <c r="J15" s="27" t="s">
        <v>234</v>
      </c>
      <c r="K15" s="27" t="s">
        <v>229</v>
      </c>
      <c r="L15" s="27" t="s">
        <v>223</v>
      </c>
      <c r="M15" s="27" t="s">
        <v>214</v>
      </c>
      <c r="N15" s="27" t="s">
        <v>211</v>
      </c>
      <c r="O15" s="27" t="s">
        <v>209</v>
      </c>
      <c r="P15" s="27" t="s">
        <v>203</v>
      </c>
      <c r="Q15" s="27" t="s">
        <v>204</v>
      </c>
      <c r="R15" s="27" t="s">
        <v>181</v>
      </c>
      <c r="S15" s="27" t="s">
        <v>168</v>
      </c>
      <c r="T15" s="27" t="s">
        <v>182</v>
      </c>
      <c r="U15" s="27" t="s">
        <v>183</v>
      </c>
      <c r="V15" s="27" t="s">
        <v>155</v>
      </c>
      <c r="W15" s="27" t="s">
        <v>184</v>
      </c>
      <c r="X15" s="27" t="s">
        <v>169</v>
      </c>
      <c r="Y15" s="27" t="s">
        <v>185</v>
      </c>
      <c r="Z15" s="27" t="s">
        <v>186</v>
      </c>
      <c r="AA15" s="27" t="s">
        <v>151</v>
      </c>
      <c r="AC15" s="218"/>
      <c r="AD15" s="22"/>
    </row>
    <row r="16" spans="1:36" ht="12.75">
      <c r="A16" s="9" t="s">
        <v>187</v>
      </c>
      <c r="B16" s="342">
        <v>7572.2</v>
      </c>
      <c r="C16" s="216">
        <v>21665.4</v>
      </c>
      <c r="D16" s="2">
        <v>6150.9</v>
      </c>
      <c r="E16" s="2">
        <v>3673.5</v>
      </c>
      <c r="F16" s="2">
        <v>4520.9</v>
      </c>
      <c r="G16" s="275">
        <v>7320.1</v>
      </c>
      <c r="H16" s="180">
        <v>17357.6996092877</v>
      </c>
      <c r="I16" s="2">
        <v>6469.6</v>
      </c>
      <c r="J16" s="2">
        <v>3284.311296985079</v>
      </c>
      <c r="K16" s="2">
        <v>3078.19569299354</v>
      </c>
      <c r="L16" s="2">
        <v>4525.592619309091</v>
      </c>
      <c r="M16" s="180">
        <v>15005.619383602188</v>
      </c>
      <c r="N16" s="2">
        <v>4132</v>
      </c>
      <c r="O16" s="2">
        <v>2731.41938360219</v>
      </c>
      <c r="P16" s="2">
        <v>2964.5</v>
      </c>
      <c r="Q16" s="175">
        <v>5177.7</v>
      </c>
      <c r="R16" s="180">
        <v>13756.397486999998</v>
      </c>
      <c r="S16" s="2">
        <v>4070.1</v>
      </c>
      <c r="T16" s="2">
        <v>2315.2</v>
      </c>
      <c r="U16" s="175">
        <v>2698.1973209999996</v>
      </c>
      <c r="V16" s="175">
        <v>4672.900166</v>
      </c>
      <c r="W16" s="180">
        <v>13166.8</v>
      </c>
      <c r="X16" s="2">
        <v>3871.4</v>
      </c>
      <c r="Y16" s="2">
        <v>2320.7</v>
      </c>
      <c r="Z16" s="2">
        <v>2588.5</v>
      </c>
      <c r="AA16" s="2">
        <v>4386.2</v>
      </c>
      <c r="AC16" s="218"/>
      <c r="AD16" s="22"/>
      <c r="AE16" s="22"/>
      <c r="AF16" s="22"/>
      <c r="AG16" s="22"/>
      <c r="AH16" s="22"/>
      <c r="AI16" s="22"/>
      <c r="AJ16" s="22"/>
    </row>
    <row r="17" spans="1:38" ht="12.75">
      <c r="A17" s="177" t="s">
        <v>243</v>
      </c>
      <c r="B17" s="345">
        <v>764.4</v>
      </c>
      <c r="C17" s="181">
        <v>2271</v>
      </c>
      <c r="D17" s="178">
        <v>607.8</v>
      </c>
      <c r="E17" s="178">
        <v>639.3</v>
      </c>
      <c r="F17" s="178">
        <v>501.5</v>
      </c>
      <c r="G17" s="276">
        <v>522.4</v>
      </c>
      <c r="H17" s="180">
        <v>1759.5117999999998</v>
      </c>
      <c r="I17" s="178">
        <v>488.073910292288</v>
      </c>
      <c r="J17" s="178">
        <v>362.69867140508063</v>
      </c>
      <c r="K17" s="178">
        <v>444.07155099354065</v>
      </c>
      <c r="L17" s="178">
        <v>464.6676673090907</v>
      </c>
      <c r="M17" s="181">
        <v>1382.8220000000001</v>
      </c>
      <c r="N17" s="178">
        <v>356</v>
      </c>
      <c r="O17" s="179">
        <v>306.1939999999999</v>
      </c>
      <c r="P17" s="179">
        <v>271.4120000000001</v>
      </c>
      <c r="Q17" s="178">
        <v>449.216</v>
      </c>
      <c r="R17" s="181">
        <v>323.68673</v>
      </c>
      <c r="S17" s="178">
        <v>210.98579000000007</v>
      </c>
      <c r="T17" s="178">
        <v>39.74300000000001</v>
      </c>
      <c r="U17" s="178">
        <v>24.05794</v>
      </c>
      <c r="V17" s="178">
        <v>48.9</v>
      </c>
      <c r="W17" s="181">
        <v>0</v>
      </c>
      <c r="X17" s="178">
        <v>0</v>
      </c>
      <c r="Y17" s="178">
        <v>0</v>
      </c>
      <c r="Z17" s="178">
        <v>0</v>
      </c>
      <c r="AA17" s="178">
        <v>0</v>
      </c>
      <c r="AC17" s="218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6" ht="12.75">
      <c r="A18" s="9" t="s">
        <v>188</v>
      </c>
      <c r="B18" s="342">
        <v>413.4</v>
      </c>
      <c r="C18" s="216">
        <v>1334.9</v>
      </c>
      <c r="D18" s="2">
        <v>389.7</v>
      </c>
      <c r="E18" s="2">
        <v>262.2</v>
      </c>
      <c r="F18" s="2">
        <v>282</v>
      </c>
      <c r="G18" s="2">
        <v>401</v>
      </c>
      <c r="H18" s="180">
        <v>1251.7417843509113</v>
      </c>
      <c r="I18" s="2">
        <v>334.4</v>
      </c>
      <c r="J18" s="2">
        <v>271.5841276587919</v>
      </c>
      <c r="K18" s="2">
        <v>271.1980411861507</v>
      </c>
      <c r="L18" s="2">
        <v>374.55961550596874</v>
      </c>
      <c r="M18" s="180">
        <v>1202.4476870957212</v>
      </c>
      <c r="N18" s="2">
        <v>350.57564343850925</v>
      </c>
      <c r="O18" s="2">
        <v>220.072043657212</v>
      </c>
      <c r="P18" s="2">
        <v>245.3</v>
      </c>
      <c r="Q18" s="175">
        <v>386.5</v>
      </c>
      <c r="R18" s="180">
        <v>1156.1197759765416</v>
      </c>
      <c r="S18" s="2">
        <v>335.5</v>
      </c>
      <c r="T18" s="2">
        <v>215.9</v>
      </c>
      <c r="U18" s="175">
        <v>232.66412984792794</v>
      </c>
      <c r="V18" s="175">
        <v>372.0556461286137</v>
      </c>
      <c r="W18" s="180">
        <v>1110.6</v>
      </c>
      <c r="X18" s="2">
        <v>326.1</v>
      </c>
      <c r="Y18" s="2">
        <v>210.5</v>
      </c>
      <c r="Z18" s="2">
        <v>206.9</v>
      </c>
      <c r="AA18" s="2">
        <v>367.1</v>
      </c>
      <c r="AC18" s="218"/>
      <c r="AD18" s="22"/>
      <c r="AE18" s="22"/>
      <c r="AF18" s="22"/>
      <c r="AG18" s="22"/>
      <c r="AH18" s="22"/>
      <c r="AI18" s="22"/>
      <c r="AJ18" s="22"/>
    </row>
    <row r="19" spans="1:30" ht="12.75">
      <c r="A19" s="219" t="s">
        <v>189</v>
      </c>
      <c r="B19" s="343">
        <f>SUM(B16,B18)</f>
        <v>7985.599999999999</v>
      </c>
      <c r="C19" s="216">
        <v>23000.3</v>
      </c>
      <c r="D19" s="5">
        <v>6540.599999999999</v>
      </c>
      <c r="E19" s="5">
        <v>3935.7</v>
      </c>
      <c r="F19" s="5">
        <f>SUM(F16,F18)</f>
        <v>4802.9</v>
      </c>
      <c r="G19" s="277">
        <f>G16+G18</f>
        <v>7721.1</v>
      </c>
      <c r="H19" s="180">
        <v>18609.44139363862</v>
      </c>
      <c r="I19" s="5">
        <v>6804</v>
      </c>
      <c r="J19" s="5">
        <v>3555.8954246438707</v>
      </c>
      <c r="K19" s="5">
        <v>3349.393734179691</v>
      </c>
      <c r="L19" s="5">
        <v>4900.152234815059</v>
      </c>
      <c r="M19" s="180">
        <v>16208.067070697909</v>
      </c>
      <c r="N19" s="5">
        <v>4482.575643438509</v>
      </c>
      <c r="O19" s="5">
        <v>2951.491427259402</v>
      </c>
      <c r="P19" s="5">
        <v>3209.8</v>
      </c>
      <c r="Q19" s="5">
        <v>5564.2</v>
      </c>
      <c r="R19" s="180">
        <v>14912.51726297654</v>
      </c>
      <c r="S19" s="5">
        <v>4405.6</v>
      </c>
      <c r="T19" s="5">
        <v>2531.1</v>
      </c>
      <c r="U19" s="5">
        <v>2930.8614508479277</v>
      </c>
      <c r="V19" s="5">
        <v>5044.955812128614</v>
      </c>
      <c r="W19" s="180">
        <v>14277.4</v>
      </c>
      <c r="X19" s="5">
        <v>4197.5</v>
      </c>
      <c r="Y19" s="5">
        <v>2531.2</v>
      </c>
      <c r="Z19" s="5">
        <v>2795.4</v>
      </c>
      <c r="AA19" s="5">
        <v>4753.3</v>
      </c>
      <c r="AC19" s="218"/>
      <c r="AD19" s="22"/>
    </row>
    <row r="20" spans="1:30" ht="12.75">
      <c r="A20" s="3"/>
      <c r="B20" s="3"/>
      <c r="C20" s="5"/>
      <c r="D20" s="5"/>
      <c r="E20" s="5"/>
      <c r="F20" s="5"/>
      <c r="G20" s="5"/>
      <c r="H20" s="4"/>
      <c r="I20" s="5"/>
      <c r="J20" s="5"/>
      <c r="K20" s="5"/>
      <c r="L20" s="5"/>
      <c r="M20" s="4"/>
      <c r="N20" s="5"/>
      <c r="O20" s="5"/>
      <c r="P20" s="5"/>
      <c r="Q20" s="5"/>
      <c r="R20" s="4"/>
      <c r="S20" s="5"/>
      <c r="T20" s="5"/>
      <c r="U20" s="5"/>
      <c r="V20" s="5"/>
      <c r="W20" s="4"/>
      <c r="X20" s="5"/>
      <c r="Y20" s="5"/>
      <c r="Z20" s="5"/>
      <c r="AA20" s="5"/>
      <c r="AC20" s="218"/>
      <c r="AD20" s="22"/>
    </row>
    <row r="21" spans="3:30" ht="12.7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63"/>
      <c r="N21" s="23"/>
      <c r="O21" s="23"/>
      <c r="P21" s="23"/>
      <c r="Q21" s="23"/>
      <c r="R21" s="63"/>
      <c r="S21" s="23"/>
      <c r="T21" s="23"/>
      <c r="U21" s="23"/>
      <c r="V21" s="23"/>
      <c r="W21" s="63"/>
      <c r="X21" s="23"/>
      <c r="Y21" s="23"/>
      <c r="Z21" s="23"/>
      <c r="AA21" s="23"/>
      <c r="AC21" s="218"/>
      <c r="AD21" s="22"/>
    </row>
    <row r="22" spans="1:30" ht="12.75">
      <c r="A22" s="319" t="s">
        <v>256</v>
      </c>
      <c r="B22" s="319"/>
      <c r="C22" s="367" t="s">
        <v>180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84"/>
      <c r="O22" s="84"/>
      <c r="P22" s="84"/>
      <c r="Q22" s="84"/>
      <c r="R22" s="84"/>
      <c r="S22" s="84"/>
      <c r="T22" s="84"/>
      <c r="U22" s="84"/>
      <c r="V22" s="84"/>
      <c r="W22" s="173"/>
      <c r="X22" s="173"/>
      <c r="Y22" s="173"/>
      <c r="Z22" s="173"/>
      <c r="AA22" s="173"/>
      <c r="AC22" s="218"/>
      <c r="AD22" s="22"/>
    </row>
    <row r="23" spans="1:30" ht="12.75">
      <c r="A23" s="6"/>
      <c r="B23" s="27" t="s">
        <v>300</v>
      </c>
      <c r="C23" s="27" t="s">
        <v>288</v>
      </c>
      <c r="D23" s="27" t="s">
        <v>287</v>
      </c>
      <c r="E23" s="27" t="s">
        <v>264</v>
      </c>
      <c r="F23" s="27" t="s">
        <v>246</v>
      </c>
      <c r="G23" s="27" t="s">
        <v>247</v>
      </c>
      <c r="H23" s="27" t="s">
        <v>232</v>
      </c>
      <c r="I23" s="27" t="s">
        <v>233</v>
      </c>
      <c r="J23" s="27" t="s">
        <v>234</v>
      </c>
      <c r="K23" s="27" t="s">
        <v>229</v>
      </c>
      <c r="L23" s="27" t="s">
        <v>223</v>
      </c>
      <c r="M23" s="27" t="s">
        <v>214</v>
      </c>
      <c r="N23" s="27" t="s">
        <v>211</v>
      </c>
      <c r="O23" s="27" t="s">
        <v>209</v>
      </c>
      <c r="P23" s="27" t="s">
        <v>203</v>
      </c>
      <c r="Q23" s="27" t="s">
        <v>204</v>
      </c>
      <c r="R23" s="27" t="s">
        <v>181</v>
      </c>
      <c r="S23" s="27" t="s">
        <v>168</v>
      </c>
      <c r="T23" s="27" t="s">
        <v>182</v>
      </c>
      <c r="U23" s="27" t="s">
        <v>183</v>
      </c>
      <c r="V23" s="27" t="s">
        <v>155</v>
      </c>
      <c r="W23" s="27" t="s">
        <v>184</v>
      </c>
      <c r="X23" s="27" t="s">
        <v>169</v>
      </c>
      <c r="Y23" s="27" t="s">
        <v>185</v>
      </c>
      <c r="Z23" s="27" t="s">
        <v>186</v>
      </c>
      <c r="AA23" s="27" t="s">
        <v>151</v>
      </c>
      <c r="AC23" s="218"/>
      <c r="AD23" s="22"/>
    </row>
    <row r="24" spans="1:36" s="20" customFormat="1" ht="12.75">
      <c r="A24" s="6" t="s">
        <v>226</v>
      </c>
      <c r="B24" s="348">
        <v>218</v>
      </c>
      <c r="C24" s="255">
        <v>713.516956161137</v>
      </c>
      <c r="D24" s="175">
        <v>187.7</v>
      </c>
      <c r="E24" s="175">
        <v>164.9640174990886</v>
      </c>
      <c r="F24" s="175">
        <v>162</v>
      </c>
      <c r="G24" s="175">
        <v>198.7530196864747</v>
      </c>
      <c r="H24" s="180">
        <v>744.4</v>
      </c>
      <c r="I24" s="175">
        <v>192</v>
      </c>
      <c r="J24" s="175">
        <v>162.7953243636536</v>
      </c>
      <c r="K24" s="175">
        <v>165.95668248984924</v>
      </c>
      <c r="L24" s="175">
        <v>223.69201403648452</v>
      </c>
      <c r="M24" s="180">
        <v>723.8</v>
      </c>
      <c r="N24" s="2">
        <v>200.7</v>
      </c>
      <c r="O24" s="2">
        <v>154.2</v>
      </c>
      <c r="P24" s="2">
        <v>153</v>
      </c>
      <c r="Q24" s="2">
        <v>215.9</v>
      </c>
      <c r="R24" s="180">
        <v>723.4</v>
      </c>
      <c r="S24" s="2">
        <v>201.3</v>
      </c>
      <c r="T24" s="2">
        <v>156.7</v>
      </c>
      <c r="U24" s="2">
        <v>154.8</v>
      </c>
      <c r="V24" s="2">
        <v>210.6</v>
      </c>
      <c r="W24" s="180">
        <v>681.9</v>
      </c>
      <c r="X24" s="2">
        <v>200</v>
      </c>
      <c r="Y24" s="2">
        <v>149.7</v>
      </c>
      <c r="Z24" s="2">
        <v>132.2</v>
      </c>
      <c r="AA24" s="2">
        <v>200</v>
      </c>
      <c r="AC24" s="218"/>
      <c r="AD24" s="22"/>
      <c r="AE24" s="22"/>
      <c r="AF24" s="22"/>
      <c r="AG24" s="22"/>
      <c r="AH24" s="22"/>
      <c r="AI24" s="22"/>
      <c r="AJ24" s="22"/>
    </row>
    <row r="25" spans="1:36" s="20" customFormat="1" ht="12.75">
      <c r="A25" s="6" t="s">
        <v>227</v>
      </c>
      <c r="B25" s="347">
        <v>12.4</v>
      </c>
      <c r="C25" s="255">
        <v>50.599999999999994</v>
      </c>
      <c r="D25" s="2">
        <v>12.8</v>
      </c>
      <c r="E25" s="2">
        <v>11.5</v>
      </c>
      <c r="F25" s="2">
        <v>13.1</v>
      </c>
      <c r="G25" s="2">
        <v>13.2</v>
      </c>
      <c r="H25" s="180">
        <v>55.9</v>
      </c>
      <c r="I25" s="325">
        <v>12.8</v>
      </c>
      <c r="J25" s="2">
        <v>14.4</v>
      </c>
      <c r="K25" s="2">
        <v>14.5</v>
      </c>
      <c r="L25" s="2">
        <v>14.2</v>
      </c>
      <c r="M25" s="180">
        <v>24.9</v>
      </c>
      <c r="N25" s="2">
        <v>15</v>
      </c>
      <c r="O25" s="2">
        <v>9.9</v>
      </c>
      <c r="P25" s="2"/>
      <c r="Q25" s="2"/>
      <c r="R25" s="180"/>
      <c r="S25" s="2"/>
      <c r="T25" s="2"/>
      <c r="U25" s="2"/>
      <c r="V25" s="2"/>
      <c r="W25" s="180"/>
      <c r="X25" s="2"/>
      <c r="Y25" s="2"/>
      <c r="Z25" s="2"/>
      <c r="AA25" s="2"/>
      <c r="AC25" s="218"/>
      <c r="AD25" s="22"/>
      <c r="AE25" s="22"/>
      <c r="AF25" s="22"/>
      <c r="AG25" s="22"/>
      <c r="AH25" s="22"/>
      <c r="AI25" s="22"/>
      <c r="AJ25" s="22"/>
    </row>
    <row r="26" spans="1:30" s="20" customFormat="1" ht="12.75">
      <c r="A26" s="6"/>
      <c r="B26" s="6"/>
      <c r="C26" s="8"/>
      <c r="D26" s="8"/>
      <c r="E26" s="8"/>
      <c r="F26" s="8"/>
      <c r="G26" s="8"/>
      <c r="H26" s="7"/>
      <c r="I26" s="8"/>
      <c r="J26" s="8"/>
      <c r="K26" s="8"/>
      <c r="L26" s="8"/>
      <c r="M26" s="7"/>
      <c r="N26" s="8"/>
      <c r="O26" s="8"/>
      <c r="P26" s="8"/>
      <c r="Q26" s="8"/>
      <c r="R26" s="7"/>
      <c r="S26" s="8"/>
      <c r="T26" s="8"/>
      <c r="U26" s="8"/>
      <c r="V26" s="8"/>
      <c r="W26" s="7"/>
      <c r="X26" s="8"/>
      <c r="Y26" s="8"/>
      <c r="Z26" s="8"/>
      <c r="AA26" s="8"/>
      <c r="AC26" s="218"/>
      <c r="AD26" s="22"/>
    </row>
    <row r="27" spans="3:30" ht="12.75">
      <c r="C27" s="23"/>
      <c r="D27" s="23"/>
      <c r="E27" s="23"/>
      <c r="F27" s="23"/>
      <c r="G27" s="23"/>
      <c r="H27" s="63"/>
      <c r="I27" s="23"/>
      <c r="J27" s="23"/>
      <c r="K27" s="23"/>
      <c r="L27" s="23"/>
      <c r="M27" s="63"/>
      <c r="N27" s="23"/>
      <c r="O27" s="23"/>
      <c r="P27" s="23"/>
      <c r="Q27" s="23"/>
      <c r="R27" s="63"/>
      <c r="S27" s="23"/>
      <c r="T27" s="23"/>
      <c r="U27" s="23"/>
      <c r="V27" s="23"/>
      <c r="W27" s="63"/>
      <c r="X27" s="23"/>
      <c r="Y27" s="23"/>
      <c r="Z27" s="23"/>
      <c r="AA27" s="23"/>
      <c r="AC27" s="218"/>
      <c r="AD27" s="22"/>
    </row>
    <row r="28" spans="1:30" ht="12.75">
      <c r="A28" s="314" t="s">
        <v>216</v>
      </c>
      <c r="B28" s="314"/>
      <c r="C28" s="367" t="s">
        <v>180</v>
      </c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84"/>
      <c r="O28" s="84"/>
      <c r="P28" s="84"/>
      <c r="Q28" s="84"/>
      <c r="R28" s="84"/>
      <c r="S28" s="84"/>
      <c r="T28" s="84"/>
      <c r="U28" s="84"/>
      <c r="V28" s="84"/>
      <c r="W28" s="173"/>
      <c r="X28" s="173"/>
      <c r="Y28" s="173"/>
      <c r="Z28" s="173"/>
      <c r="AA28" s="173"/>
      <c r="AC28" s="218"/>
      <c r="AD28" s="22"/>
    </row>
    <row r="29" spans="1:30" ht="12.75">
      <c r="A29" s="6"/>
      <c r="B29" s="27" t="s">
        <v>300</v>
      </c>
      <c r="C29" s="27" t="s">
        <v>288</v>
      </c>
      <c r="D29" s="27" t="s">
        <v>287</v>
      </c>
      <c r="E29" s="27" t="s">
        <v>264</v>
      </c>
      <c r="F29" s="27" t="s">
        <v>246</v>
      </c>
      <c r="G29" s="27" t="s">
        <v>247</v>
      </c>
      <c r="H29" s="27" t="s">
        <v>232</v>
      </c>
      <c r="I29" s="27" t="s">
        <v>233</v>
      </c>
      <c r="J29" s="27" t="s">
        <v>234</v>
      </c>
      <c r="K29" s="27" t="s">
        <v>229</v>
      </c>
      <c r="L29" s="27" t="s">
        <v>223</v>
      </c>
      <c r="M29" s="27" t="s">
        <v>214</v>
      </c>
      <c r="N29" s="27" t="s">
        <v>211</v>
      </c>
      <c r="O29" s="27" t="s">
        <v>209</v>
      </c>
      <c r="P29" s="27" t="s">
        <v>203</v>
      </c>
      <c r="Q29" s="27" t="s">
        <v>204</v>
      </c>
      <c r="R29" s="27" t="s">
        <v>181</v>
      </c>
      <c r="S29" s="27" t="s">
        <v>168</v>
      </c>
      <c r="T29" s="27" t="s">
        <v>182</v>
      </c>
      <c r="U29" s="27" t="s">
        <v>183</v>
      </c>
      <c r="V29" s="27" t="s">
        <v>155</v>
      </c>
      <c r="W29" s="27" t="s">
        <v>184</v>
      </c>
      <c r="X29" s="27" t="s">
        <v>169</v>
      </c>
      <c r="Y29" s="27" t="s">
        <v>185</v>
      </c>
      <c r="Z29" s="27" t="s">
        <v>186</v>
      </c>
      <c r="AA29" s="27" t="s">
        <v>151</v>
      </c>
      <c r="AC29" s="218"/>
      <c r="AD29" s="22"/>
    </row>
    <row r="30" spans="1:36" ht="12.75">
      <c r="A30" s="9" t="s">
        <v>110</v>
      </c>
      <c r="B30" s="349">
        <v>2702</v>
      </c>
      <c r="C30" s="326">
        <v>9329.6</v>
      </c>
      <c r="D30" s="10">
        <v>1862.6</v>
      </c>
      <c r="E30" s="10">
        <v>2398</v>
      </c>
      <c r="F30" s="10">
        <v>2495</v>
      </c>
      <c r="G30" s="10">
        <v>2574</v>
      </c>
      <c r="H30" s="180">
        <v>9699.796552</v>
      </c>
      <c r="I30" s="10">
        <v>2422.7965520000002</v>
      </c>
      <c r="J30" s="10">
        <v>2142.6</v>
      </c>
      <c r="K30" s="10">
        <v>2593.9</v>
      </c>
      <c r="L30" s="10">
        <v>2540.5</v>
      </c>
      <c r="M30" s="180">
        <v>10849.6</v>
      </c>
      <c r="N30" s="10">
        <v>2663.6</v>
      </c>
      <c r="O30" s="10">
        <v>2245</v>
      </c>
      <c r="P30" s="10">
        <v>2481</v>
      </c>
      <c r="Q30" s="10">
        <v>3460</v>
      </c>
      <c r="R30" s="180">
        <v>11000</v>
      </c>
      <c r="S30" s="10">
        <v>3105</v>
      </c>
      <c r="T30" s="10">
        <v>2133</v>
      </c>
      <c r="U30" s="10">
        <v>2763</v>
      </c>
      <c r="V30" s="10">
        <v>2999</v>
      </c>
      <c r="W30" s="180">
        <v>10915</v>
      </c>
      <c r="X30" s="10">
        <v>2862</v>
      </c>
      <c r="Y30" s="10">
        <v>2177</v>
      </c>
      <c r="Z30" s="10">
        <v>2743</v>
      </c>
      <c r="AA30" s="10">
        <v>3133</v>
      </c>
      <c r="AC30" s="218"/>
      <c r="AD30" s="22"/>
      <c r="AE30" s="22"/>
      <c r="AF30" s="22"/>
      <c r="AG30" s="22"/>
      <c r="AH30" s="22"/>
      <c r="AI30" s="22"/>
      <c r="AJ30" s="22"/>
    </row>
    <row r="31" spans="1:36" ht="12.75">
      <c r="A31" s="64" t="s">
        <v>191</v>
      </c>
      <c r="B31" s="350">
        <v>2657</v>
      </c>
      <c r="C31" s="327">
        <v>8155.1</v>
      </c>
      <c r="D31" s="65">
        <v>1774.1</v>
      </c>
      <c r="E31" s="65">
        <v>2329</v>
      </c>
      <c r="F31" s="65">
        <v>2219</v>
      </c>
      <c r="G31" s="65">
        <v>1833</v>
      </c>
      <c r="H31" s="182">
        <v>8097.130462</v>
      </c>
      <c r="I31" s="65">
        <v>1751.4304620000005</v>
      </c>
      <c r="J31" s="65">
        <v>1805</v>
      </c>
      <c r="K31" s="65">
        <v>2515.2</v>
      </c>
      <c r="L31" s="65">
        <v>2025.5</v>
      </c>
      <c r="M31" s="182">
        <v>8733.7</v>
      </c>
      <c r="N31" s="65">
        <v>1792.7</v>
      </c>
      <c r="O31" s="65">
        <v>1885</v>
      </c>
      <c r="P31" s="65">
        <v>2272</v>
      </c>
      <c r="Q31" s="65">
        <v>2784</v>
      </c>
      <c r="R31" s="182">
        <v>9018</v>
      </c>
      <c r="S31" s="65">
        <v>2589</v>
      </c>
      <c r="T31" s="65">
        <v>1858</v>
      </c>
      <c r="U31" s="65">
        <v>2432</v>
      </c>
      <c r="V31" s="65">
        <v>2139</v>
      </c>
      <c r="W31" s="182">
        <v>9335</v>
      </c>
      <c r="X31" s="65">
        <v>2032</v>
      </c>
      <c r="Y31" s="65">
        <v>1947</v>
      </c>
      <c r="Z31" s="65">
        <v>2498</v>
      </c>
      <c r="AA31" s="65">
        <v>2858</v>
      </c>
      <c r="AC31" s="218"/>
      <c r="AD31" s="22"/>
      <c r="AE31" s="22"/>
      <c r="AF31" s="22"/>
      <c r="AG31" s="22"/>
      <c r="AH31" s="22"/>
      <c r="AI31" s="22"/>
      <c r="AJ31" s="22"/>
    </row>
    <row r="32" spans="1:27" ht="12.75">
      <c r="A32" s="11"/>
      <c r="B32" s="11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2"/>
      <c r="N32" s="13"/>
      <c r="O32" s="13"/>
      <c r="P32" s="13"/>
      <c r="Q32" s="13"/>
      <c r="R32" s="12"/>
      <c r="S32" s="13"/>
      <c r="T32" s="13"/>
      <c r="U32" s="13"/>
      <c r="V32" s="13"/>
      <c r="W32" s="12"/>
      <c r="X32" s="13"/>
      <c r="Y32" s="13"/>
      <c r="Z32" s="13"/>
      <c r="AA32" s="13"/>
    </row>
    <row r="33" spans="3:27" ht="12.75">
      <c r="C33" s="23"/>
      <c r="D33" s="23"/>
      <c r="E33" s="23"/>
      <c r="F33" s="23"/>
      <c r="G33" s="23"/>
      <c r="H33" s="63"/>
      <c r="I33" s="23"/>
      <c r="J33" s="23"/>
      <c r="K33" s="23"/>
      <c r="L33" s="23"/>
      <c r="M33" s="63"/>
      <c r="N33" s="23"/>
      <c r="O33" s="23"/>
      <c r="P33" s="23"/>
      <c r="Q33" s="23"/>
      <c r="R33" s="63"/>
      <c r="S33" s="23"/>
      <c r="T33" s="23"/>
      <c r="U33" s="23"/>
      <c r="V33" s="23"/>
      <c r="W33" s="63"/>
      <c r="X33" s="23"/>
      <c r="Y33" s="23"/>
      <c r="Z33" s="23"/>
      <c r="AA33" s="23"/>
    </row>
    <row r="34" spans="1:27" ht="12.75">
      <c r="A34" s="319" t="s">
        <v>192</v>
      </c>
      <c r="B34" s="319"/>
      <c r="C34" s="367" t="s">
        <v>180</v>
      </c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84"/>
      <c r="O34" s="84"/>
      <c r="P34" s="84"/>
      <c r="Q34" s="84"/>
      <c r="R34" s="84"/>
      <c r="S34" s="84"/>
      <c r="T34" s="84"/>
      <c r="U34" s="84"/>
      <c r="V34" s="84"/>
      <c r="W34" s="173"/>
      <c r="X34" s="173"/>
      <c r="Y34" s="173"/>
      <c r="Z34" s="173"/>
      <c r="AA34" s="173"/>
    </row>
    <row r="35" spans="1:27" ht="12.75">
      <c r="A35" s="6"/>
      <c r="B35" s="27" t="s">
        <v>300</v>
      </c>
      <c r="C35" s="27"/>
      <c r="D35" s="27" t="s">
        <v>287</v>
      </c>
      <c r="E35" s="27" t="s">
        <v>264</v>
      </c>
      <c r="F35" s="27" t="s">
        <v>246</v>
      </c>
      <c r="G35" s="27" t="s">
        <v>247</v>
      </c>
      <c r="H35" s="27"/>
      <c r="I35" s="27" t="s">
        <v>233</v>
      </c>
      <c r="J35" s="27" t="s">
        <v>234</v>
      </c>
      <c r="K35" s="27" t="s">
        <v>229</v>
      </c>
      <c r="L35" s="27" t="s">
        <v>223</v>
      </c>
      <c r="M35" s="27"/>
      <c r="N35" s="27" t="s">
        <v>211</v>
      </c>
      <c r="O35" s="27" t="s">
        <v>209</v>
      </c>
      <c r="P35" s="27" t="s">
        <v>203</v>
      </c>
      <c r="Q35" s="27" t="s">
        <v>204</v>
      </c>
      <c r="R35" s="27"/>
      <c r="S35" s="27" t="s">
        <v>168</v>
      </c>
      <c r="T35" s="27" t="s">
        <v>182</v>
      </c>
      <c r="U35" s="27" t="s">
        <v>183</v>
      </c>
      <c r="V35" s="27" t="s">
        <v>155</v>
      </c>
      <c r="W35" s="27"/>
      <c r="X35" s="27" t="s">
        <v>169</v>
      </c>
      <c r="Y35" s="27" t="s">
        <v>185</v>
      </c>
      <c r="Z35" s="27" t="s">
        <v>186</v>
      </c>
      <c r="AA35" s="27" t="s">
        <v>151</v>
      </c>
    </row>
    <row r="36" spans="1:36" ht="12.75">
      <c r="A36" s="9" t="s">
        <v>193</v>
      </c>
      <c r="B36" s="349">
        <v>907</v>
      </c>
      <c r="C36" s="10"/>
      <c r="D36" s="10">
        <v>1737</v>
      </c>
      <c r="E36" s="10">
        <v>2770</v>
      </c>
      <c r="F36" s="10">
        <v>1796</v>
      </c>
      <c r="G36" s="10">
        <v>1253</v>
      </c>
      <c r="H36" s="63"/>
      <c r="I36" s="10">
        <v>2060</v>
      </c>
      <c r="J36" s="10">
        <v>2724</v>
      </c>
      <c r="K36" s="10">
        <v>2051</v>
      </c>
      <c r="L36" s="10">
        <v>1265</v>
      </c>
      <c r="M36" s="63"/>
      <c r="N36" s="10">
        <v>2092.4</v>
      </c>
      <c r="O36" s="10">
        <v>2484.4</v>
      </c>
      <c r="P36" s="10">
        <v>1783.1</v>
      </c>
      <c r="Q36" s="10">
        <v>1218</v>
      </c>
      <c r="R36" s="63"/>
      <c r="S36" s="10">
        <v>1787</v>
      </c>
      <c r="T36" s="10">
        <v>1887</v>
      </c>
      <c r="U36" s="13">
        <v>1457</v>
      </c>
      <c r="V36" s="14">
        <v>667</v>
      </c>
      <c r="W36" s="63"/>
      <c r="X36" s="13">
        <v>1515</v>
      </c>
      <c r="Y36" s="10">
        <v>1790</v>
      </c>
      <c r="Z36" s="10">
        <v>1160</v>
      </c>
      <c r="AA36" s="10">
        <v>289</v>
      </c>
      <c r="AC36" s="22"/>
      <c r="AD36" s="22"/>
      <c r="AE36" s="22"/>
      <c r="AF36" s="22"/>
      <c r="AG36" s="22"/>
      <c r="AH36" s="22"/>
      <c r="AI36" s="22"/>
      <c r="AJ36" s="22"/>
    </row>
    <row r="37" spans="3:27" ht="12.75">
      <c r="C37" s="23"/>
      <c r="D37" s="23"/>
      <c r="E37" s="23"/>
      <c r="F37" s="23"/>
      <c r="G37" s="23"/>
      <c r="H37" s="63"/>
      <c r="I37" s="23"/>
      <c r="J37" s="23"/>
      <c r="K37" s="23"/>
      <c r="L37" s="23"/>
      <c r="M37" s="63"/>
      <c r="N37" s="23"/>
      <c r="O37" s="23"/>
      <c r="P37" s="23"/>
      <c r="Q37" s="23"/>
      <c r="R37" s="63"/>
      <c r="S37" s="23"/>
      <c r="T37" s="23"/>
      <c r="U37" s="23"/>
      <c r="V37" s="23"/>
      <c r="W37" s="63"/>
      <c r="X37" s="23"/>
      <c r="Y37" s="23"/>
      <c r="Z37" s="23"/>
      <c r="AA37" s="23"/>
    </row>
    <row r="38" spans="3:27" ht="12.75">
      <c r="C38" s="23"/>
      <c r="D38" s="23"/>
      <c r="E38" s="23"/>
      <c r="F38" s="23"/>
      <c r="G38" s="23"/>
      <c r="H38" s="63"/>
      <c r="I38" s="23"/>
      <c r="J38" s="23"/>
      <c r="K38" s="23"/>
      <c r="L38" s="23"/>
      <c r="M38" s="63"/>
      <c r="N38" s="23"/>
      <c r="O38" s="23"/>
      <c r="P38" s="23"/>
      <c r="Q38" s="23"/>
      <c r="R38" s="63"/>
      <c r="S38" s="23"/>
      <c r="T38" s="23"/>
      <c r="U38" s="23"/>
      <c r="V38" s="23"/>
      <c r="W38" s="63"/>
      <c r="X38" s="23"/>
      <c r="Y38" s="23"/>
      <c r="Z38" s="23"/>
      <c r="AA38" s="23"/>
    </row>
    <row r="39" spans="1:27" ht="12.75">
      <c r="A39" s="314" t="s">
        <v>194</v>
      </c>
      <c r="B39" s="314"/>
      <c r="C39" s="367" t="s">
        <v>180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84"/>
      <c r="O39" s="84"/>
      <c r="P39" s="84"/>
      <c r="Q39" s="84"/>
      <c r="R39" s="84"/>
      <c r="S39" s="84"/>
      <c r="T39" s="84"/>
      <c r="U39" s="84"/>
      <c r="V39" s="84"/>
      <c r="W39" s="173"/>
      <c r="X39" s="173"/>
      <c r="Y39" s="173"/>
      <c r="Z39" s="173"/>
      <c r="AA39" s="173"/>
    </row>
    <row r="40" spans="1:27" ht="12.75">
      <c r="A40" s="6"/>
      <c r="B40" s="27" t="s">
        <v>300</v>
      </c>
      <c r="C40" s="27" t="s">
        <v>288</v>
      </c>
      <c r="D40" s="27" t="s">
        <v>287</v>
      </c>
      <c r="E40" s="27" t="s">
        <v>264</v>
      </c>
      <c r="F40" s="27" t="s">
        <v>246</v>
      </c>
      <c r="G40" s="27" t="s">
        <v>247</v>
      </c>
      <c r="H40" s="27" t="s">
        <v>232</v>
      </c>
      <c r="I40" s="27" t="s">
        <v>233</v>
      </c>
      <c r="J40" s="27" t="s">
        <v>234</v>
      </c>
      <c r="K40" s="27" t="s">
        <v>229</v>
      </c>
      <c r="L40" s="27" t="s">
        <v>223</v>
      </c>
      <c r="M40" s="27" t="s">
        <v>214</v>
      </c>
      <c r="N40" s="27" t="s">
        <v>211</v>
      </c>
      <c r="O40" s="27" t="s">
        <v>209</v>
      </c>
      <c r="P40" s="27" t="s">
        <v>203</v>
      </c>
      <c r="Q40" s="27" t="s">
        <v>204</v>
      </c>
      <c r="R40" s="27" t="s">
        <v>181</v>
      </c>
      <c r="S40" s="27" t="s">
        <v>168</v>
      </c>
      <c r="T40" s="27" t="s">
        <v>182</v>
      </c>
      <c r="U40" s="27" t="s">
        <v>183</v>
      </c>
      <c r="V40" s="27" t="s">
        <v>155</v>
      </c>
      <c r="W40" s="27" t="s">
        <v>184</v>
      </c>
      <c r="X40" s="27" t="s">
        <v>169</v>
      </c>
      <c r="Y40" s="27" t="s">
        <v>185</v>
      </c>
      <c r="Z40" s="27" t="s">
        <v>186</v>
      </c>
      <c r="AA40" s="27" t="s">
        <v>151</v>
      </c>
    </row>
    <row r="41" spans="1:36" ht="25.5">
      <c r="A41" s="9" t="s">
        <v>195</v>
      </c>
      <c r="B41" s="16">
        <v>3488</v>
      </c>
      <c r="C41" s="216">
        <f>SUM(D41:G41)</f>
        <v>9822.7</v>
      </c>
      <c r="D41" s="2">
        <v>2861.5</v>
      </c>
      <c r="E41" s="2">
        <v>1681.4000000000005</v>
      </c>
      <c r="F41" s="175">
        <v>2024</v>
      </c>
      <c r="G41" s="175">
        <v>3255.8</v>
      </c>
      <c r="H41" s="180">
        <v>9585.6</v>
      </c>
      <c r="I41" s="2">
        <v>2893.7000000000003</v>
      </c>
      <c r="J41" s="2">
        <v>1588.4</v>
      </c>
      <c r="K41" s="2">
        <v>1882.1</v>
      </c>
      <c r="L41" s="2">
        <v>3221.4</v>
      </c>
      <c r="M41" s="180">
        <v>10128.400000000001</v>
      </c>
      <c r="N41" s="2">
        <v>2605</v>
      </c>
      <c r="O41" s="2">
        <v>1752.1</v>
      </c>
      <c r="P41" s="2">
        <v>1870.3</v>
      </c>
      <c r="Q41" s="2">
        <v>3901</v>
      </c>
      <c r="R41" s="180">
        <v>9923.599999999999</v>
      </c>
      <c r="S41" s="2">
        <v>3076.1</v>
      </c>
      <c r="T41" s="2">
        <v>1510.1</v>
      </c>
      <c r="U41" s="2">
        <v>1730.1</v>
      </c>
      <c r="V41" s="2">
        <v>3607.3</v>
      </c>
      <c r="W41" s="180">
        <v>9451.9</v>
      </c>
      <c r="X41" s="2">
        <v>2781.8</v>
      </c>
      <c r="Y41" s="2">
        <v>1451.4</v>
      </c>
      <c r="Z41" s="2">
        <v>1696</v>
      </c>
      <c r="AA41" s="2">
        <v>3522.7</v>
      </c>
      <c r="AC41" s="22"/>
      <c r="AD41" s="22"/>
      <c r="AE41" s="22"/>
      <c r="AF41" s="22"/>
      <c r="AG41" s="22"/>
      <c r="AH41" s="22"/>
      <c r="AI41" s="22"/>
      <c r="AJ41" s="22"/>
    </row>
    <row r="42" spans="3:27" ht="12.75">
      <c r="C42" s="23"/>
      <c r="D42" s="23"/>
      <c r="E42" s="23"/>
      <c r="F42" s="23"/>
      <c r="G42" s="23"/>
      <c r="H42" s="63"/>
      <c r="I42" s="23"/>
      <c r="J42" s="23"/>
      <c r="K42" s="23"/>
      <c r="L42" s="23"/>
      <c r="M42" s="63"/>
      <c r="N42" s="23"/>
      <c r="O42" s="23"/>
      <c r="P42" s="23"/>
      <c r="Q42" s="23"/>
      <c r="R42" s="63"/>
      <c r="S42" s="23"/>
      <c r="T42" s="23"/>
      <c r="U42" s="23"/>
      <c r="V42" s="23"/>
      <c r="W42" s="63"/>
      <c r="X42" s="23"/>
      <c r="Y42" s="23"/>
      <c r="Z42" s="23"/>
      <c r="AA42" s="23"/>
    </row>
    <row r="43" spans="3:27" ht="12.75">
      <c r="C43" s="23"/>
      <c r="D43" s="23"/>
      <c r="E43" s="23"/>
      <c r="F43" s="23"/>
      <c r="G43" s="23"/>
      <c r="H43" s="63"/>
      <c r="I43" s="23"/>
      <c r="J43" s="23"/>
      <c r="K43" s="23"/>
      <c r="L43" s="23"/>
      <c r="M43" s="63"/>
      <c r="N43" s="23"/>
      <c r="O43" s="23"/>
      <c r="P43" s="23"/>
      <c r="Q43" s="23"/>
      <c r="R43" s="63"/>
      <c r="S43" s="23"/>
      <c r="T43" s="23"/>
      <c r="U43" s="23"/>
      <c r="V43" s="23"/>
      <c r="W43" s="63"/>
      <c r="X43" s="23"/>
      <c r="Y43" s="23"/>
      <c r="Z43" s="23"/>
      <c r="AA43" s="23"/>
    </row>
    <row r="44" spans="1:27" ht="12.75">
      <c r="A44" s="314" t="s">
        <v>217</v>
      </c>
      <c r="B44" s="314"/>
      <c r="C44" s="367" t="s">
        <v>196</v>
      </c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84"/>
      <c r="O44" s="84"/>
      <c r="P44" s="84"/>
      <c r="Q44" s="84"/>
      <c r="R44" s="84"/>
      <c r="S44" s="84"/>
      <c r="T44" s="84"/>
      <c r="U44" s="84"/>
      <c r="V44" s="84"/>
      <c r="W44" s="173"/>
      <c r="X44" s="173"/>
      <c r="Y44" s="173"/>
      <c r="Z44" s="173"/>
      <c r="AA44" s="173"/>
    </row>
    <row r="45" spans="1:27" ht="12.75">
      <c r="A45" s="6"/>
      <c r="B45" s="27" t="s">
        <v>300</v>
      </c>
      <c r="C45" s="27" t="s">
        <v>288</v>
      </c>
      <c r="D45" s="27" t="s">
        <v>287</v>
      </c>
      <c r="E45" s="27" t="s">
        <v>264</v>
      </c>
      <c r="F45" s="27" t="s">
        <v>246</v>
      </c>
      <c r="G45" s="27" t="s">
        <v>247</v>
      </c>
      <c r="H45" s="27" t="s">
        <v>232</v>
      </c>
      <c r="I45" s="27" t="s">
        <v>233</v>
      </c>
      <c r="J45" s="27" t="s">
        <v>234</v>
      </c>
      <c r="K45" s="27" t="s">
        <v>229</v>
      </c>
      <c r="L45" s="27" t="s">
        <v>223</v>
      </c>
      <c r="M45" s="27" t="s">
        <v>214</v>
      </c>
      <c r="N45" s="27" t="s">
        <v>211</v>
      </c>
      <c r="O45" s="27" t="s">
        <v>209</v>
      </c>
      <c r="P45" s="27" t="s">
        <v>203</v>
      </c>
      <c r="Q45" s="27" t="s">
        <v>204</v>
      </c>
      <c r="R45" s="27" t="s">
        <v>181</v>
      </c>
      <c r="S45" s="27" t="s">
        <v>168</v>
      </c>
      <c r="T45" s="27" t="s">
        <v>182</v>
      </c>
      <c r="U45" s="27" t="s">
        <v>183</v>
      </c>
      <c r="V45" s="27" t="s">
        <v>155</v>
      </c>
      <c r="W45" s="27" t="s">
        <v>184</v>
      </c>
      <c r="X45" s="27" t="s">
        <v>169</v>
      </c>
      <c r="Y45" s="27" t="s">
        <v>185</v>
      </c>
      <c r="Z45" s="27" t="s">
        <v>186</v>
      </c>
      <c r="AA45" s="27" t="s">
        <v>151</v>
      </c>
    </row>
    <row r="46" spans="1:36" ht="12.75">
      <c r="A46" s="9" t="s">
        <v>197</v>
      </c>
      <c r="B46" s="344">
        <v>348.2</v>
      </c>
      <c r="C46" s="322">
        <v>1428.4</v>
      </c>
      <c r="D46" s="16">
        <v>358.3</v>
      </c>
      <c r="E46" s="16">
        <v>366.70000000000005</v>
      </c>
      <c r="F46" s="16">
        <v>317</v>
      </c>
      <c r="G46" s="16">
        <v>386.4</v>
      </c>
      <c r="H46" s="180">
        <v>1207.447851012283</v>
      </c>
      <c r="I46" s="16">
        <v>271.347851012283</v>
      </c>
      <c r="J46" s="16">
        <v>304.3</v>
      </c>
      <c r="K46" s="16">
        <v>309.8</v>
      </c>
      <c r="L46" s="16">
        <v>322</v>
      </c>
      <c r="M46" s="180">
        <v>1098.5</v>
      </c>
      <c r="N46" s="16">
        <v>309.4</v>
      </c>
      <c r="O46" s="16">
        <v>327.3</v>
      </c>
      <c r="P46" s="16">
        <v>233.1</v>
      </c>
      <c r="Q46" s="16">
        <v>228.7</v>
      </c>
      <c r="R46" s="180">
        <v>491.59999999999997</v>
      </c>
      <c r="S46" s="16">
        <v>138.5</v>
      </c>
      <c r="T46" s="16">
        <v>129.7</v>
      </c>
      <c r="U46" s="16">
        <v>95.7</v>
      </c>
      <c r="V46" s="16">
        <v>127.7</v>
      </c>
      <c r="W46" s="180">
        <v>467.6</v>
      </c>
      <c r="X46" s="16">
        <v>123.5</v>
      </c>
      <c r="Y46" s="16">
        <v>126.7</v>
      </c>
      <c r="Z46" s="16">
        <v>84.4</v>
      </c>
      <c r="AA46" s="16">
        <v>133</v>
      </c>
      <c r="AC46" s="22"/>
      <c r="AD46" s="22"/>
      <c r="AE46" s="22"/>
      <c r="AF46" s="22"/>
      <c r="AG46" s="22"/>
      <c r="AH46" s="22"/>
      <c r="AI46" s="22"/>
      <c r="AJ46" s="22"/>
    </row>
    <row r="47" spans="1:38" ht="12.75">
      <c r="A47" s="177" t="s">
        <v>240</v>
      </c>
      <c r="B47" s="345">
        <v>203.4</v>
      </c>
      <c r="C47" s="329">
        <v>764.5</v>
      </c>
      <c r="D47" s="178">
        <v>207.1</v>
      </c>
      <c r="E47" s="178">
        <v>203.8</v>
      </c>
      <c r="F47" s="178">
        <v>147</v>
      </c>
      <c r="G47" s="178">
        <v>206.6</v>
      </c>
      <c r="H47" s="216">
        <v>789.0569660000001</v>
      </c>
      <c r="I47" s="178">
        <v>214.45696599999997</v>
      </c>
      <c r="J47" s="178">
        <v>188.20000000000002</v>
      </c>
      <c r="K47" s="178">
        <v>183.7</v>
      </c>
      <c r="L47" s="178">
        <v>202.7</v>
      </c>
      <c r="M47" s="217">
        <v>815.2</v>
      </c>
      <c r="N47" s="178">
        <v>215.3</v>
      </c>
      <c r="O47" s="179">
        <v>218.11264</v>
      </c>
      <c r="P47" s="179">
        <v>177.79911457142867</v>
      </c>
      <c r="Q47" s="178">
        <v>204.034294</v>
      </c>
      <c r="R47" s="217">
        <v>491.6203059999999</v>
      </c>
      <c r="S47" s="178">
        <v>138.52030599999995</v>
      </c>
      <c r="T47" s="178">
        <v>129.70000000000002</v>
      </c>
      <c r="U47" s="178">
        <v>95.7</v>
      </c>
      <c r="V47" s="178">
        <v>127.7</v>
      </c>
      <c r="W47" s="217">
        <v>467.6</v>
      </c>
      <c r="X47" s="178">
        <v>123.5</v>
      </c>
      <c r="Y47" s="178">
        <v>126.7</v>
      </c>
      <c r="Z47" s="178">
        <v>84.4</v>
      </c>
      <c r="AA47" s="178">
        <v>133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ht="12.75">
      <c r="A48" s="177" t="s">
        <v>239</v>
      </c>
      <c r="B48" s="345">
        <v>144.8</v>
      </c>
      <c r="C48" s="329">
        <v>663.9</v>
      </c>
      <c r="D48" s="178">
        <v>151.1</v>
      </c>
      <c r="E48" s="178">
        <v>162.9</v>
      </c>
      <c r="F48" s="178">
        <v>170</v>
      </c>
      <c r="G48" s="178">
        <v>179.9</v>
      </c>
      <c r="H48" s="216">
        <v>418.39088501228304</v>
      </c>
      <c r="I48" s="178">
        <v>56.890885012283036</v>
      </c>
      <c r="J48" s="178">
        <v>116.1</v>
      </c>
      <c r="K48" s="178">
        <v>126.10000000000002</v>
      </c>
      <c r="L48" s="178">
        <v>119.30000000000001</v>
      </c>
      <c r="M48" s="217">
        <v>283.29999999999995</v>
      </c>
      <c r="N48" s="178">
        <v>94.09999999999997</v>
      </c>
      <c r="O48" s="178">
        <v>109.18736000000001</v>
      </c>
      <c r="P48" s="178">
        <v>55.30088542857132</v>
      </c>
      <c r="Q48" s="178">
        <v>24.665706</v>
      </c>
      <c r="R48" s="217">
        <v>-0.0203059999999482</v>
      </c>
      <c r="S48" s="178">
        <v>-0.0203059999999482</v>
      </c>
      <c r="T48" s="178">
        <v>0</v>
      </c>
      <c r="U48" s="178">
        <v>0</v>
      </c>
      <c r="V48" s="178">
        <v>0</v>
      </c>
      <c r="W48" s="217">
        <v>0</v>
      </c>
      <c r="X48" s="178">
        <v>0</v>
      </c>
      <c r="Y48" s="178">
        <v>0</v>
      </c>
      <c r="Z48" s="178">
        <v>0</v>
      </c>
      <c r="AA48" s="178">
        <v>0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6" ht="12.75">
      <c r="A49" s="9" t="s">
        <v>242</v>
      </c>
      <c r="B49" s="351">
        <v>28</v>
      </c>
      <c r="C49" s="322">
        <v>28.5209406951744</v>
      </c>
      <c r="D49" s="243">
        <v>28.54716304347826</v>
      </c>
      <c r="E49" s="243">
        <v>29.216423913043485</v>
      </c>
      <c r="F49" s="243">
        <v>25.534175824175826</v>
      </c>
      <c r="G49" s="243">
        <v>30.785999999999998</v>
      </c>
      <c r="H49" s="330">
        <v>24.24819930936996</v>
      </c>
      <c r="I49" s="243">
        <v>21.619345086087332</v>
      </c>
      <c r="J49" s="243">
        <v>24.24477173913044</v>
      </c>
      <c r="K49" s="243">
        <v>24.954219780219784</v>
      </c>
      <c r="L49" s="243">
        <v>26.225111111111115</v>
      </c>
      <c r="M49" s="243">
        <v>22.060287671232874</v>
      </c>
      <c r="N49" s="243">
        <v>24.651108695652173</v>
      </c>
      <c r="O49" s="243">
        <v>26.077271739130435</v>
      </c>
      <c r="P49" s="243">
        <v>18.776076923076925</v>
      </c>
      <c r="Q49" s="243">
        <v>18.62634444444444</v>
      </c>
      <c r="R49" s="243">
        <v>9.872405479452055</v>
      </c>
      <c r="S49" s="243">
        <v>11.03483695652174</v>
      </c>
      <c r="T49" s="243">
        <v>10.33370652173913</v>
      </c>
      <c r="U49" s="243">
        <v>7.708582417582417</v>
      </c>
      <c r="V49" s="243">
        <v>10.286164835164836</v>
      </c>
      <c r="W49" s="243">
        <v>9.390432876712328</v>
      </c>
      <c r="X49" s="243">
        <v>9.839728260869565</v>
      </c>
      <c r="Y49" s="243">
        <v>10.094684782608695</v>
      </c>
      <c r="Z49" s="243">
        <v>6.7983736263736265</v>
      </c>
      <c r="AA49" s="243">
        <v>10.83211111111111</v>
      </c>
      <c r="AC49" s="22"/>
      <c r="AD49" s="22"/>
      <c r="AE49" s="22"/>
      <c r="AF49" s="22"/>
      <c r="AG49" s="22"/>
      <c r="AH49" s="22"/>
      <c r="AI49" s="22"/>
      <c r="AJ49" s="22"/>
    </row>
    <row r="50" spans="1:36" ht="12.75">
      <c r="A50" s="1"/>
      <c r="B50" s="1"/>
      <c r="C50" s="321"/>
      <c r="D50" s="16"/>
      <c r="E50" s="16"/>
      <c r="F50" s="16"/>
      <c r="G50" s="16"/>
      <c r="H50" s="180"/>
      <c r="I50" s="16"/>
      <c r="J50" s="16"/>
      <c r="K50" s="16"/>
      <c r="L50" s="16"/>
      <c r="M50" s="180"/>
      <c r="N50" s="16"/>
      <c r="O50" s="16"/>
      <c r="P50" s="16"/>
      <c r="Q50" s="16"/>
      <c r="R50" s="180"/>
      <c r="S50" s="16"/>
      <c r="T50" s="16"/>
      <c r="U50" s="16"/>
      <c r="V50" s="16"/>
      <c r="W50" s="180"/>
      <c r="X50" s="16"/>
      <c r="Y50" s="16"/>
      <c r="Z50" s="16"/>
      <c r="AA50" s="16"/>
      <c r="AC50" s="22"/>
      <c r="AD50" s="22"/>
      <c r="AE50" s="22"/>
      <c r="AF50" s="22"/>
      <c r="AG50" s="22"/>
      <c r="AH50" s="22"/>
      <c r="AI50" s="22"/>
      <c r="AJ50" s="22"/>
    </row>
    <row r="51" spans="1:36" ht="12.75">
      <c r="A51" s="9" t="s">
        <v>198</v>
      </c>
      <c r="B51" s="344">
        <v>398.3</v>
      </c>
      <c r="C51" s="322">
        <v>1391.3</v>
      </c>
      <c r="D51" s="16">
        <v>315.4</v>
      </c>
      <c r="E51" s="16">
        <v>356</v>
      </c>
      <c r="F51" s="16">
        <v>372.2</v>
      </c>
      <c r="G51" s="16">
        <v>347.7</v>
      </c>
      <c r="H51" s="180">
        <v>1169.3415824544722</v>
      </c>
      <c r="I51" s="16">
        <v>248.541582454472</v>
      </c>
      <c r="J51" s="16">
        <v>261.6</v>
      </c>
      <c r="K51" s="16">
        <v>372.6</v>
      </c>
      <c r="L51" s="16">
        <v>286.6</v>
      </c>
      <c r="M51" s="180">
        <v>1105.5</v>
      </c>
      <c r="N51" s="16">
        <v>400.9</v>
      </c>
      <c r="O51" s="16">
        <v>255.1</v>
      </c>
      <c r="P51" s="16">
        <v>242.9</v>
      </c>
      <c r="Q51" s="16">
        <v>206.6</v>
      </c>
      <c r="R51" s="180">
        <v>484.6</v>
      </c>
      <c r="S51" s="16">
        <v>132.4</v>
      </c>
      <c r="T51" s="16">
        <v>129.3</v>
      </c>
      <c r="U51" s="16">
        <v>96</v>
      </c>
      <c r="V51" s="16">
        <v>126.9</v>
      </c>
      <c r="W51" s="180">
        <v>466.8</v>
      </c>
      <c r="X51" s="16">
        <v>124.1</v>
      </c>
      <c r="Y51" s="16">
        <v>124</v>
      </c>
      <c r="Z51" s="16">
        <v>89.5</v>
      </c>
      <c r="AA51" s="16">
        <v>129.2</v>
      </c>
      <c r="AC51" s="22"/>
      <c r="AD51" s="22"/>
      <c r="AE51" s="22"/>
      <c r="AF51" s="22"/>
      <c r="AG51" s="22"/>
      <c r="AH51" s="22"/>
      <c r="AI51" s="22"/>
      <c r="AJ51" s="22"/>
    </row>
    <row r="52" spans="1:38" ht="12.75">
      <c r="A52" s="177" t="s">
        <v>240</v>
      </c>
      <c r="B52" s="345">
        <v>205.3</v>
      </c>
      <c r="C52" s="329">
        <v>772.1</v>
      </c>
      <c r="D52" s="178">
        <v>211</v>
      </c>
      <c r="E52" s="178">
        <v>196</v>
      </c>
      <c r="F52" s="178">
        <v>148.2</v>
      </c>
      <c r="G52" s="178">
        <v>216.9</v>
      </c>
      <c r="H52" s="216">
        <v>779.9226679999999</v>
      </c>
      <c r="I52" s="178">
        <v>212.8226679999998</v>
      </c>
      <c r="J52" s="178">
        <v>180.90000000000003</v>
      </c>
      <c r="K52" s="178">
        <v>185</v>
      </c>
      <c r="L52" s="178">
        <v>201.2</v>
      </c>
      <c r="M52" s="217">
        <v>808.7</v>
      </c>
      <c r="N52" s="178">
        <v>221.7</v>
      </c>
      <c r="O52" s="179">
        <v>212.66078899999997</v>
      </c>
      <c r="P52" s="179">
        <v>180.25424100000004</v>
      </c>
      <c r="Q52" s="178">
        <v>194.096028</v>
      </c>
      <c r="R52" s="217">
        <v>484.59093999999993</v>
      </c>
      <c r="S52" s="178">
        <v>132.39093999999997</v>
      </c>
      <c r="T52" s="178">
        <v>129.3</v>
      </c>
      <c r="U52" s="178">
        <v>96</v>
      </c>
      <c r="V52" s="178">
        <v>126.9</v>
      </c>
      <c r="W52" s="217">
        <v>466.8</v>
      </c>
      <c r="X52" s="178">
        <v>124.1</v>
      </c>
      <c r="Y52" s="178">
        <v>124</v>
      </c>
      <c r="Z52" s="178">
        <v>89.5</v>
      </c>
      <c r="AA52" s="178">
        <v>129.2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ht="12.75">
      <c r="A53" s="177" t="s">
        <v>239</v>
      </c>
      <c r="B53" s="345">
        <v>193</v>
      </c>
      <c r="C53" s="329">
        <v>619.0999999999999</v>
      </c>
      <c r="D53" s="178">
        <v>104.4</v>
      </c>
      <c r="E53" s="178">
        <v>160</v>
      </c>
      <c r="F53" s="178">
        <v>223.9</v>
      </c>
      <c r="G53" s="178">
        <v>130.8</v>
      </c>
      <c r="H53" s="216">
        <v>389.41891445447226</v>
      </c>
      <c r="I53" s="178">
        <v>35.71891445447221</v>
      </c>
      <c r="J53" s="178">
        <v>80.7</v>
      </c>
      <c r="K53" s="178">
        <v>187.60000000000002</v>
      </c>
      <c r="L53" s="178">
        <v>85.40000000000003</v>
      </c>
      <c r="M53" s="217">
        <v>296.79999999999995</v>
      </c>
      <c r="N53" s="178">
        <v>179.2</v>
      </c>
      <c r="O53" s="178">
        <v>42.43921100000003</v>
      </c>
      <c r="P53" s="178">
        <v>62.64575899999997</v>
      </c>
      <c r="Q53" s="178">
        <v>12.503972000000005</v>
      </c>
      <c r="R53" s="217">
        <v>0.00906000000009044</v>
      </c>
      <c r="S53" s="178">
        <v>0.009060000000033597</v>
      </c>
      <c r="T53" s="178">
        <v>0</v>
      </c>
      <c r="U53" s="178">
        <v>0</v>
      </c>
      <c r="V53" s="178">
        <v>0</v>
      </c>
      <c r="W53" s="217">
        <v>0</v>
      </c>
      <c r="X53" s="178">
        <v>0</v>
      </c>
      <c r="Y53" s="178">
        <v>0</v>
      </c>
      <c r="Z53" s="178">
        <v>0</v>
      </c>
      <c r="AA53" s="178">
        <v>0</v>
      </c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ht="12.75">
      <c r="A54" s="215"/>
      <c r="B54" s="215"/>
      <c r="C54" s="178"/>
      <c r="D54" s="178"/>
      <c r="E54" s="178"/>
      <c r="F54" s="178"/>
      <c r="G54" s="178"/>
      <c r="H54" s="216"/>
      <c r="I54" s="178"/>
      <c r="J54" s="178"/>
      <c r="K54" s="178"/>
      <c r="L54" s="178"/>
      <c r="M54" s="217"/>
      <c r="N54" s="178"/>
      <c r="O54" s="178"/>
      <c r="P54" s="178"/>
      <c r="Q54" s="178"/>
      <c r="R54" s="217"/>
      <c r="S54" s="178"/>
      <c r="T54" s="178"/>
      <c r="U54" s="178"/>
      <c r="V54" s="178"/>
      <c r="W54" s="217"/>
      <c r="X54" s="178"/>
      <c r="Y54" s="178"/>
      <c r="Z54" s="178"/>
      <c r="AA54" s="178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6" ht="12.75">
      <c r="A55" s="9"/>
      <c r="B55" s="9"/>
      <c r="C55" s="16"/>
      <c r="D55" s="16"/>
      <c r="E55" s="16"/>
      <c r="F55" s="16"/>
      <c r="G55" s="16"/>
      <c r="H55" s="15"/>
      <c r="I55" s="16"/>
      <c r="J55" s="16"/>
      <c r="K55" s="16"/>
      <c r="L55" s="16"/>
      <c r="M55" s="15"/>
      <c r="N55" s="16"/>
      <c r="O55" s="16"/>
      <c r="P55" s="16"/>
      <c r="Q55" s="16"/>
      <c r="R55" s="15"/>
      <c r="S55" s="16"/>
      <c r="T55" s="16"/>
      <c r="U55" s="16"/>
      <c r="V55" s="16"/>
      <c r="W55" s="15"/>
      <c r="X55" s="16"/>
      <c r="Y55" s="16"/>
      <c r="Z55" s="16"/>
      <c r="AA55" s="16"/>
      <c r="AC55" s="22"/>
      <c r="AD55" s="22"/>
      <c r="AE55" s="22"/>
      <c r="AF55" s="22"/>
      <c r="AG55" s="22"/>
      <c r="AH55" s="22"/>
      <c r="AI55" s="22"/>
      <c r="AJ55" s="22"/>
    </row>
    <row r="56" spans="1:27" ht="12.75">
      <c r="A56" s="314" t="s">
        <v>199</v>
      </c>
      <c r="B56" s="314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</row>
    <row r="57" spans="1:27" ht="12.75">
      <c r="A57" s="6"/>
      <c r="B57" s="27" t="s">
        <v>300</v>
      </c>
      <c r="C57" s="27" t="s">
        <v>288</v>
      </c>
      <c r="D57" s="27" t="s">
        <v>287</v>
      </c>
      <c r="E57" s="27" t="s">
        <v>264</v>
      </c>
      <c r="F57" s="27" t="s">
        <v>246</v>
      </c>
      <c r="G57" s="27" t="s">
        <v>247</v>
      </c>
      <c r="H57" s="27" t="s">
        <v>232</v>
      </c>
      <c r="I57" s="27" t="s">
        <v>233</v>
      </c>
      <c r="J57" s="27" t="s">
        <v>234</v>
      </c>
      <c r="K57" s="27" t="s">
        <v>229</v>
      </c>
      <c r="L57" s="27" t="s">
        <v>223</v>
      </c>
      <c r="M57" s="27" t="s">
        <v>214</v>
      </c>
      <c r="N57" s="27" t="s">
        <v>211</v>
      </c>
      <c r="O57" s="27" t="s">
        <v>209</v>
      </c>
      <c r="P57" s="27" t="s">
        <v>203</v>
      </c>
      <c r="Q57" s="27" t="s">
        <v>204</v>
      </c>
      <c r="R57" s="27" t="s">
        <v>181</v>
      </c>
      <c r="S57" s="27" t="s">
        <v>168</v>
      </c>
      <c r="T57" s="27" t="s">
        <v>182</v>
      </c>
      <c r="U57" s="27" t="s">
        <v>183</v>
      </c>
      <c r="V57" s="27" t="s">
        <v>155</v>
      </c>
      <c r="W57" s="27" t="s">
        <v>184</v>
      </c>
      <c r="X57" s="27" t="s">
        <v>169</v>
      </c>
      <c r="Y57" s="27" t="s">
        <v>185</v>
      </c>
      <c r="Z57" s="27" t="s">
        <v>186</v>
      </c>
      <c r="AA57" s="27" t="s">
        <v>151</v>
      </c>
    </row>
    <row r="58" spans="1:36" ht="12.75">
      <c r="A58" s="9" t="s">
        <v>200</v>
      </c>
      <c r="B58" s="352">
        <v>16151.8</v>
      </c>
      <c r="C58" s="322">
        <v>36208.5</v>
      </c>
      <c r="D58" s="16">
        <v>12642.859999999999</v>
      </c>
      <c r="E58" s="16">
        <v>2701.3</v>
      </c>
      <c r="F58" s="16">
        <v>5809.51</v>
      </c>
      <c r="G58" s="16">
        <v>15054.92</v>
      </c>
      <c r="H58" s="180">
        <v>36616.97</v>
      </c>
      <c r="I58" s="16">
        <v>12980.330000000002</v>
      </c>
      <c r="J58" s="16">
        <v>2866.65</v>
      </c>
      <c r="K58" s="16">
        <v>5336.050000000001</v>
      </c>
      <c r="L58" s="16">
        <v>15433.94</v>
      </c>
      <c r="M58" s="180">
        <v>40174.509999999995</v>
      </c>
      <c r="N58" s="16">
        <v>12530.1</v>
      </c>
      <c r="O58" s="16">
        <v>3367.4399999999987</v>
      </c>
      <c r="P58" s="16">
        <v>5765.6</v>
      </c>
      <c r="Q58" s="16">
        <v>18511.37</v>
      </c>
      <c r="R58" s="180">
        <v>40213.89</v>
      </c>
      <c r="S58" s="16">
        <v>14241.99</v>
      </c>
      <c r="T58" s="16">
        <v>2747.7</v>
      </c>
      <c r="U58" s="16">
        <v>5503.2</v>
      </c>
      <c r="V58" s="16">
        <v>17721</v>
      </c>
      <c r="W58" s="180">
        <v>38660.2</v>
      </c>
      <c r="X58" s="16">
        <v>13317.2</v>
      </c>
      <c r="Y58" s="16">
        <v>2789.3</v>
      </c>
      <c r="Z58" s="16">
        <v>5199.7</v>
      </c>
      <c r="AA58" s="16">
        <v>17354</v>
      </c>
      <c r="AC58" s="22"/>
      <c r="AD58" s="22"/>
      <c r="AE58" s="22"/>
      <c r="AF58" s="22"/>
      <c r="AG58" s="22"/>
      <c r="AH58" s="22"/>
      <c r="AI58" s="22"/>
      <c r="AJ58" s="22"/>
    </row>
    <row r="59" spans="1:36" ht="12.75">
      <c r="A59" s="9" t="s">
        <v>201</v>
      </c>
      <c r="B59" s="352">
        <v>1390.1</v>
      </c>
      <c r="C59" s="322">
        <v>3487.29</v>
      </c>
      <c r="D59" s="16">
        <v>1135.67</v>
      </c>
      <c r="E59" s="16">
        <v>328.1</v>
      </c>
      <c r="F59" s="16">
        <v>674.4200000000001</v>
      </c>
      <c r="G59" s="16">
        <v>1349.1</v>
      </c>
      <c r="H59" s="180">
        <v>3555.43</v>
      </c>
      <c r="I59" s="16">
        <v>1131.5099999999998</v>
      </c>
      <c r="J59" s="16">
        <v>386.13</v>
      </c>
      <c r="K59" s="16">
        <v>647.6199999999999</v>
      </c>
      <c r="L59" s="16">
        <v>1390.17</v>
      </c>
      <c r="M59" s="180">
        <v>3772.2000000000003</v>
      </c>
      <c r="N59" s="16">
        <v>1188.9</v>
      </c>
      <c r="O59" s="16">
        <v>444.6300000000001</v>
      </c>
      <c r="P59" s="16">
        <v>613</v>
      </c>
      <c r="Q59" s="16">
        <v>1525.67</v>
      </c>
      <c r="R59" s="180">
        <v>3719.3100000000004</v>
      </c>
      <c r="S59" s="16">
        <v>1287.91</v>
      </c>
      <c r="T59" s="16">
        <v>395.7</v>
      </c>
      <c r="U59" s="16">
        <v>632.7</v>
      </c>
      <c r="V59" s="16">
        <v>1403</v>
      </c>
      <c r="W59" s="180">
        <v>3685.1</v>
      </c>
      <c r="X59" s="16">
        <v>1279.7</v>
      </c>
      <c r="Y59" s="16">
        <v>432.8</v>
      </c>
      <c r="Z59" s="16">
        <v>572.3</v>
      </c>
      <c r="AA59" s="16">
        <v>1400.3</v>
      </c>
      <c r="AC59" s="24"/>
      <c r="AD59" s="22"/>
      <c r="AE59" s="22"/>
      <c r="AF59" s="22"/>
      <c r="AG59" s="22"/>
      <c r="AH59" s="22"/>
      <c r="AI59" s="22"/>
      <c r="AJ59" s="22"/>
    </row>
    <row r="61" spans="3:23" s="20" customFormat="1" ht="12.75">
      <c r="C61" s="244"/>
      <c r="D61" s="244"/>
      <c r="E61" s="244"/>
      <c r="F61" s="244"/>
      <c r="G61" s="244"/>
      <c r="H61" s="245"/>
      <c r="I61" s="244"/>
      <c r="J61" s="244"/>
      <c r="K61" s="244"/>
      <c r="L61" s="244"/>
      <c r="M61" s="245"/>
      <c r="N61" s="244"/>
      <c r="O61" s="244"/>
      <c r="P61" s="244"/>
      <c r="R61" s="245"/>
      <c r="W61" s="246"/>
    </row>
    <row r="62" spans="8:23" s="20" customFormat="1" ht="12.75">
      <c r="H62" s="246"/>
      <c r="J62" s="247"/>
      <c r="K62" s="247"/>
      <c r="M62" s="246"/>
      <c r="R62" s="246"/>
      <c r="W62" s="246"/>
    </row>
    <row r="63" spans="3:27" s="20" customFormat="1" ht="12.75"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</row>
    <row r="64" spans="1:27" s="20" customFormat="1" ht="12.7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</row>
    <row r="65" spans="1:27" s="20" customFormat="1" ht="12.75">
      <c r="A65" s="6"/>
      <c r="B65" s="6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</row>
    <row r="66" spans="1:27" s="20" customFormat="1" ht="12.75">
      <c r="A66" s="251"/>
      <c r="B66" s="251"/>
      <c r="C66" s="175"/>
      <c r="D66" s="175"/>
      <c r="E66" s="175"/>
      <c r="F66" s="175"/>
      <c r="G66" s="175"/>
      <c r="H66" s="252"/>
      <c r="I66" s="175"/>
      <c r="J66" s="175"/>
      <c r="K66" s="175"/>
      <c r="L66" s="175"/>
      <c r="M66" s="252"/>
      <c r="N66" s="175"/>
      <c r="O66" s="175"/>
      <c r="P66" s="175"/>
      <c r="Q66" s="175"/>
      <c r="R66" s="252"/>
      <c r="S66" s="175"/>
      <c r="T66" s="175"/>
      <c r="U66" s="175"/>
      <c r="V66" s="175"/>
      <c r="W66" s="252"/>
      <c r="X66" s="175"/>
      <c r="Y66" s="175"/>
      <c r="Z66" s="175"/>
      <c r="AA66" s="175"/>
    </row>
    <row r="67" spans="1:27" s="20" customFormat="1" ht="12.75">
      <c r="A67" s="253"/>
      <c r="B67" s="253"/>
      <c r="C67" s="254"/>
      <c r="D67" s="254"/>
      <c r="E67" s="254"/>
      <c r="F67" s="254"/>
      <c r="G67" s="254"/>
      <c r="H67" s="255"/>
      <c r="I67" s="254"/>
      <c r="J67" s="254"/>
      <c r="K67" s="254"/>
      <c r="L67" s="254"/>
      <c r="M67" s="255"/>
      <c r="N67" s="254"/>
      <c r="O67" s="256"/>
      <c r="P67" s="256"/>
      <c r="Q67" s="254"/>
      <c r="R67" s="255"/>
      <c r="S67" s="254"/>
      <c r="T67" s="254"/>
      <c r="U67" s="254"/>
      <c r="V67" s="254"/>
      <c r="W67" s="255"/>
      <c r="X67" s="254"/>
      <c r="Y67" s="254"/>
      <c r="Z67" s="254"/>
      <c r="AA67" s="254"/>
    </row>
    <row r="68" spans="1:27" s="20" customFormat="1" ht="12.75">
      <c r="A68" s="253"/>
      <c r="B68" s="253"/>
      <c r="C68" s="254"/>
      <c r="D68" s="254"/>
      <c r="E68" s="254"/>
      <c r="F68" s="254"/>
      <c r="G68" s="254"/>
      <c r="H68" s="257"/>
      <c r="I68" s="254"/>
      <c r="J68" s="254"/>
      <c r="K68" s="254"/>
      <c r="L68" s="254"/>
      <c r="M68" s="257"/>
      <c r="N68" s="254"/>
      <c r="O68" s="254"/>
      <c r="P68" s="254"/>
      <c r="Q68" s="254"/>
      <c r="R68" s="257"/>
      <c r="S68" s="254"/>
      <c r="T68" s="254"/>
      <c r="U68" s="254"/>
      <c r="V68" s="254"/>
      <c r="W68" s="257"/>
      <c r="X68" s="254"/>
      <c r="Y68" s="254"/>
      <c r="Z68" s="254"/>
      <c r="AA68" s="254"/>
    </row>
    <row r="69" spans="1:27" s="20" customFormat="1" ht="12.75">
      <c r="A69" s="251"/>
      <c r="B69" s="251"/>
      <c r="C69" s="175"/>
      <c r="D69" s="175"/>
      <c r="E69" s="175"/>
      <c r="F69" s="175"/>
      <c r="G69" s="175"/>
      <c r="H69" s="252"/>
      <c r="I69" s="175"/>
      <c r="J69" s="175"/>
      <c r="K69" s="175"/>
      <c r="L69" s="175"/>
      <c r="M69" s="252"/>
      <c r="N69" s="175"/>
      <c r="O69" s="175"/>
      <c r="P69" s="175"/>
      <c r="Q69" s="175"/>
      <c r="R69" s="252"/>
      <c r="S69" s="175"/>
      <c r="T69" s="175"/>
      <c r="U69" s="175"/>
      <c r="V69" s="175"/>
      <c r="W69" s="252"/>
      <c r="X69" s="175"/>
      <c r="Y69" s="175"/>
      <c r="Z69" s="175"/>
      <c r="AA69" s="175"/>
    </row>
    <row r="70" spans="1:27" s="20" customFormat="1" ht="12.75">
      <c r="A70" s="253"/>
      <c r="B70" s="253"/>
      <c r="C70" s="254"/>
      <c r="D70" s="254"/>
      <c r="E70" s="254"/>
      <c r="F70" s="254"/>
      <c r="G70" s="254"/>
      <c r="H70" s="257"/>
      <c r="I70" s="254"/>
      <c r="J70" s="254"/>
      <c r="K70" s="254"/>
      <c r="L70" s="254"/>
      <c r="M70" s="257"/>
      <c r="N70" s="254"/>
      <c r="O70" s="254"/>
      <c r="P70" s="254"/>
      <c r="Q70" s="254"/>
      <c r="R70" s="257"/>
      <c r="S70" s="254"/>
      <c r="T70" s="254"/>
      <c r="U70" s="254"/>
      <c r="V70" s="254"/>
      <c r="W70" s="257"/>
      <c r="X70" s="254"/>
      <c r="Y70" s="254"/>
      <c r="Z70" s="254"/>
      <c r="AA70" s="254"/>
    </row>
    <row r="71" spans="1:27" s="20" customFormat="1" ht="12.75">
      <c r="A71" s="253"/>
      <c r="B71" s="253"/>
      <c r="C71" s="254"/>
      <c r="D71" s="254"/>
      <c r="E71" s="254"/>
      <c r="F71" s="254"/>
      <c r="G71" s="254"/>
      <c r="H71" s="257"/>
      <c r="I71" s="254"/>
      <c r="J71" s="254"/>
      <c r="K71" s="254"/>
      <c r="L71" s="254"/>
      <c r="M71" s="257"/>
      <c r="N71" s="254"/>
      <c r="O71" s="254"/>
      <c r="P71" s="254"/>
      <c r="Q71" s="254"/>
      <c r="R71" s="257"/>
      <c r="S71" s="254"/>
      <c r="T71" s="254"/>
      <c r="U71" s="254"/>
      <c r="V71" s="254"/>
      <c r="W71" s="257"/>
      <c r="X71" s="254"/>
      <c r="Y71" s="254"/>
      <c r="Z71" s="254"/>
      <c r="AA71" s="254"/>
    </row>
    <row r="72" spans="1:27" s="20" customFormat="1" ht="12.75">
      <c r="A72" s="258"/>
      <c r="B72" s="258"/>
      <c r="C72" s="5"/>
      <c r="D72" s="5"/>
      <c r="E72" s="5"/>
      <c r="F72" s="5"/>
      <c r="G72" s="5"/>
      <c r="H72" s="252"/>
      <c r="I72" s="5"/>
      <c r="J72" s="5"/>
      <c r="K72" s="5"/>
      <c r="L72" s="5"/>
      <c r="M72" s="252"/>
      <c r="N72" s="5"/>
      <c r="O72" s="5"/>
      <c r="P72" s="5"/>
      <c r="Q72" s="5"/>
      <c r="R72" s="252"/>
      <c r="S72" s="5"/>
      <c r="T72" s="5"/>
      <c r="U72" s="5"/>
      <c r="V72" s="5"/>
      <c r="W72" s="252"/>
      <c r="X72" s="5"/>
      <c r="Y72" s="5"/>
      <c r="Z72" s="5"/>
      <c r="AA72" s="5"/>
    </row>
    <row r="73" spans="1:27" s="20" customFormat="1" ht="12.75">
      <c r="A73" s="258"/>
      <c r="B73" s="258"/>
      <c r="C73" s="5"/>
      <c r="D73" s="5"/>
      <c r="E73" s="5"/>
      <c r="F73" s="5"/>
      <c r="G73" s="5"/>
      <c r="H73" s="252"/>
      <c r="I73" s="5"/>
      <c r="J73" s="5"/>
      <c r="K73" s="5"/>
      <c r="L73" s="5"/>
      <c r="M73" s="252"/>
      <c r="N73" s="5"/>
      <c r="O73" s="5"/>
      <c r="P73" s="5"/>
      <c r="Q73" s="5"/>
      <c r="R73" s="252"/>
      <c r="S73" s="5"/>
      <c r="T73" s="5"/>
      <c r="U73" s="5"/>
      <c r="V73" s="5"/>
      <c r="W73" s="252"/>
      <c r="X73" s="5"/>
      <c r="Y73" s="5"/>
      <c r="Z73" s="5"/>
      <c r="AA73" s="5"/>
    </row>
    <row r="74" spans="8:23" s="20" customFormat="1" ht="12.75">
      <c r="H74" s="246"/>
      <c r="M74" s="246"/>
      <c r="R74" s="246"/>
      <c r="W74" s="246"/>
    </row>
    <row r="75" spans="1:36" s="20" customFormat="1" ht="12.75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C75" s="259"/>
      <c r="AD75" s="259"/>
      <c r="AE75" s="259"/>
      <c r="AF75" s="259"/>
      <c r="AG75" s="259"/>
      <c r="AH75" s="259"/>
      <c r="AI75" s="259"/>
      <c r="AJ75" s="259"/>
    </row>
    <row r="76" spans="1:36" s="20" customFormat="1" ht="12.75">
      <c r="A76" s="6"/>
      <c r="B76" s="6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C76" s="259"/>
      <c r="AD76" s="259"/>
      <c r="AE76" s="259"/>
      <c r="AF76" s="259"/>
      <c r="AG76" s="259"/>
      <c r="AH76" s="259"/>
      <c r="AI76" s="259"/>
      <c r="AJ76" s="259"/>
    </row>
    <row r="77" spans="1:36" s="20" customFormat="1" ht="12.75">
      <c r="A77" s="6"/>
      <c r="B77" s="6"/>
      <c r="C77" s="243"/>
      <c r="D77" s="243"/>
      <c r="E77" s="243"/>
      <c r="F77" s="243"/>
      <c r="G77" s="243"/>
      <c r="H77" s="252"/>
      <c r="I77" s="243"/>
      <c r="J77" s="243"/>
      <c r="K77" s="243"/>
      <c r="L77" s="243"/>
      <c r="M77" s="252"/>
      <c r="N77" s="243"/>
      <c r="O77" s="243"/>
      <c r="P77" s="243"/>
      <c r="Q77" s="243"/>
      <c r="R77" s="252"/>
      <c r="S77" s="243"/>
      <c r="T77" s="243"/>
      <c r="U77" s="243"/>
      <c r="V77" s="243"/>
      <c r="W77" s="252"/>
      <c r="X77" s="243"/>
      <c r="Y77" s="243"/>
      <c r="Z77" s="243"/>
      <c r="AA77" s="243"/>
      <c r="AC77" s="259"/>
      <c r="AD77" s="259"/>
      <c r="AE77" s="259"/>
      <c r="AF77" s="259"/>
      <c r="AG77" s="259"/>
      <c r="AH77" s="259"/>
      <c r="AI77" s="259"/>
      <c r="AJ77" s="259"/>
    </row>
    <row r="78" spans="1:36" s="20" customFormat="1" ht="12.75">
      <c r="A78" s="253"/>
      <c r="B78" s="253"/>
      <c r="C78" s="254"/>
      <c r="D78" s="254"/>
      <c r="E78" s="254"/>
      <c r="F78" s="254"/>
      <c r="G78" s="254"/>
      <c r="H78" s="257"/>
      <c r="I78" s="254"/>
      <c r="J78" s="254"/>
      <c r="K78" s="254"/>
      <c r="L78" s="254"/>
      <c r="M78" s="257"/>
      <c r="N78" s="254"/>
      <c r="O78" s="256"/>
      <c r="P78" s="256"/>
      <c r="Q78" s="254"/>
      <c r="R78" s="257"/>
      <c r="S78" s="254"/>
      <c r="T78" s="254"/>
      <c r="U78" s="254"/>
      <c r="V78" s="254"/>
      <c r="W78" s="257"/>
      <c r="X78" s="254"/>
      <c r="Y78" s="254"/>
      <c r="Z78" s="254"/>
      <c r="AA78" s="254"/>
      <c r="AC78" s="259"/>
      <c r="AD78" s="259"/>
      <c r="AE78" s="259"/>
      <c r="AF78" s="259"/>
      <c r="AG78" s="259"/>
      <c r="AH78" s="259"/>
      <c r="AI78" s="259"/>
      <c r="AJ78" s="259"/>
    </row>
    <row r="79" spans="1:36" s="20" customFormat="1" ht="12.75">
      <c r="A79" s="253"/>
      <c r="B79" s="253"/>
      <c r="C79" s="254"/>
      <c r="D79" s="254"/>
      <c r="E79" s="254"/>
      <c r="F79" s="254"/>
      <c r="G79" s="254"/>
      <c r="H79" s="257"/>
      <c r="I79" s="254"/>
      <c r="J79" s="254"/>
      <c r="K79" s="254"/>
      <c r="L79" s="254"/>
      <c r="M79" s="257"/>
      <c r="N79" s="254"/>
      <c r="O79" s="254"/>
      <c r="P79" s="254"/>
      <c r="Q79" s="254"/>
      <c r="R79" s="257"/>
      <c r="S79" s="254"/>
      <c r="T79" s="254"/>
      <c r="U79" s="254"/>
      <c r="V79" s="254"/>
      <c r="W79" s="257"/>
      <c r="X79" s="254"/>
      <c r="Y79" s="254"/>
      <c r="Z79" s="254"/>
      <c r="AA79" s="254"/>
      <c r="AC79" s="259"/>
      <c r="AD79" s="259"/>
      <c r="AE79" s="259"/>
      <c r="AF79" s="259"/>
      <c r="AG79" s="259"/>
      <c r="AH79" s="259"/>
      <c r="AI79" s="259"/>
      <c r="AJ79" s="259"/>
    </row>
    <row r="80" spans="1:36" ht="12.75">
      <c r="A80" s="9"/>
      <c r="B80" s="9"/>
      <c r="C80" s="16"/>
      <c r="D80" s="16"/>
      <c r="E80" s="16"/>
      <c r="F80" s="16"/>
      <c r="G80" s="16"/>
      <c r="H80" s="180"/>
      <c r="I80" s="16"/>
      <c r="J80" s="16"/>
      <c r="K80" s="16"/>
      <c r="L80" s="16"/>
      <c r="M80" s="180"/>
      <c r="N80" s="16"/>
      <c r="O80" s="16"/>
      <c r="P80" s="16"/>
      <c r="Q80" s="16"/>
      <c r="R80" s="180"/>
      <c r="S80" s="16"/>
      <c r="T80" s="16"/>
      <c r="U80" s="16"/>
      <c r="V80" s="16"/>
      <c r="W80" s="180"/>
      <c r="X80" s="16"/>
      <c r="Y80" s="16"/>
      <c r="Z80" s="16"/>
      <c r="AA80" s="16"/>
      <c r="AC80" s="22"/>
      <c r="AD80" s="22"/>
      <c r="AE80" s="22"/>
      <c r="AF80" s="22"/>
      <c r="AG80" s="22"/>
      <c r="AH80" s="22"/>
      <c r="AI80" s="22"/>
      <c r="AJ80" s="22"/>
    </row>
    <row r="81" spans="1:36" ht="12.75">
      <c r="A81" s="215"/>
      <c r="B81" s="215"/>
      <c r="C81" s="178"/>
      <c r="D81" s="178"/>
      <c r="E81" s="178"/>
      <c r="F81" s="178"/>
      <c r="G81" s="178"/>
      <c r="H81" s="217"/>
      <c r="I81" s="178"/>
      <c r="J81" s="178"/>
      <c r="K81" s="178"/>
      <c r="L81" s="178"/>
      <c r="M81" s="217"/>
      <c r="N81" s="178"/>
      <c r="O81" s="179"/>
      <c r="P81" s="179"/>
      <c r="Q81" s="178"/>
      <c r="R81" s="217"/>
      <c r="S81" s="178"/>
      <c r="T81" s="178"/>
      <c r="U81" s="178"/>
      <c r="V81" s="178"/>
      <c r="W81" s="217"/>
      <c r="X81" s="178"/>
      <c r="Y81" s="178"/>
      <c r="Z81" s="178"/>
      <c r="AA81" s="178"/>
      <c r="AC81" s="22"/>
      <c r="AD81" s="22"/>
      <c r="AE81" s="22"/>
      <c r="AF81" s="22"/>
      <c r="AG81" s="22"/>
      <c r="AH81" s="22"/>
      <c r="AI81" s="22"/>
      <c r="AJ81" s="22"/>
    </row>
    <row r="82" spans="1:36" ht="12.75">
      <c r="A82" s="215"/>
      <c r="B82" s="215"/>
      <c r="C82" s="178"/>
      <c r="D82" s="178"/>
      <c r="E82" s="178"/>
      <c r="F82" s="178"/>
      <c r="G82" s="178"/>
      <c r="H82" s="217"/>
      <c r="I82" s="178"/>
      <c r="J82" s="178"/>
      <c r="K82" s="178"/>
      <c r="L82" s="178"/>
      <c r="M82" s="217"/>
      <c r="N82" s="178"/>
      <c r="O82" s="178"/>
      <c r="P82" s="178"/>
      <c r="Q82" s="178"/>
      <c r="R82" s="217"/>
      <c r="S82" s="178"/>
      <c r="T82" s="178"/>
      <c r="U82" s="178"/>
      <c r="V82" s="178"/>
      <c r="W82" s="217"/>
      <c r="X82" s="178"/>
      <c r="Y82" s="178"/>
      <c r="Z82" s="178"/>
      <c r="AA82" s="178"/>
      <c r="AC82" s="22"/>
      <c r="AD82" s="22"/>
      <c r="AE82" s="22"/>
      <c r="AF82" s="22"/>
      <c r="AG82" s="22"/>
      <c r="AH82" s="22"/>
      <c r="AI82" s="22"/>
      <c r="AJ82" s="22"/>
    </row>
    <row r="83" spans="1:36" ht="12.75">
      <c r="A83" s="9"/>
      <c r="B83" s="9"/>
      <c r="C83" s="16"/>
      <c r="D83" s="16"/>
      <c r="E83" s="16"/>
      <c r="F83" s="16"/>
      <c r="G83" s="16"/>
      <c r="H83" s="15"/>
      <c r="I83" s="16"/>
      <c r="J83" s="16"/>
      <c r="K83" s="16"/>
      <c r="L83" s="16"/>
      <c r="M83" s="15"/>
      <c r="N83" s="16"/>
      <c r="O83" s="16"/>
      <c r="P83" s="16"/>
      <c r="Q83" s="16"/>
      <c r="R83" s="15"/>
      <c r="S83" s="16"/>
      <c r="T83" s="16"/>
      <c r="U83" s="16"/>
      <c r="V83" s="16"/>
      <c r="W83" s="15"/>
      <c r="X83" s="16"/>
      <c r="Y83" s="16"/>
      <c r="Z83" s="16"/>
      <c r="AA83" s="16"/>
      <c r="AC83" s="22"/>
      <c r="AD83" s="22"/>
      <c r="AE83" s="22"/>
      <c r="AF83" s="22"/>
      <c r="AG83" s="22"/>
      <c r="AH83" s="22"/>
      <c r="AI83" s="22"/>
      <c r="AJ83" s="22"/>
    </row>
    <row r="84" spans="1:36" ht="12.75">
      <c r="A84" s="9"/>
      <c r="B84" s="9"/>
      <c r="C84" s="16"/>
      <c r="D84" s="16"/>
      <c r="E84" s="16"/>
      <c r="F84" s="16"/>
      <c r="G84" s="16"/>
      <c r="H84" s="15"/>
      <c r="I84" s="16"/>
      <c r="J84" s="16"/>
      <c r="K84" s="16"/>
      <c r="L84" s="16"/>
      <c r="M84" s="15"/>
      <c r="N84" s="16"/>
      <c r="O84" s="16"/>
      <c r="P84" s="16"/>
      <c r="Q84" s="16"/>
      <c r="R84" s="15"/>
      <c r="S84" s="16"/>
      <c r="T84" s="16"/>
      <c r="U84" s="16"/>
      <c r="V84" s="16"/>
      <c r="W84" s="15"/>
      <c r="X84" s="16"/>
      <c r="Y84" s="16"/>
      <c r="Z84" s="16"/>
      <c r="AA84" s="16"/>
      <c r="AC84" s="22"/>
      <c r="AD84" s="22"/>
      <c r="AE84" s="22"/>
      <c r="AF84" s="22"/>
      <c r="AG84" s="22"/>
      <c r="AH84" s="22"/>
      <c r="AI84" s="22"/>
      <c r="AJ84" s="22"/>
    </row>
  </sheetData>
  <sheetProtection/>
  <mergeCells count="7">
    <mergeCell ref="C44:M44"/>
    <mergeCell ref="C2:M2"/>
    <mergeCell ref="C14:M14"/>
    <mergeCell ref="C22:M22"/>
    <mergeCell ref="C28:M28"/>
    <mergeCell ref="C34:M34"/>
    <mergeCell ref="C39:M39"/>
  </mergeCells>
  <hyperlinks>
    <hyperlink ref="A56" location="PGNiG Q4 2015_PL.xls#'Segment_W_kwartalnie 2013-15'!A1" display="PGNiG TERMIKA"/>
    <hyperlink ref="A39" location="PGNiG Q4 2015_PL.xls#'Segment_D_kwartalnie 2013-15'!A1" display="WOLUMEN DYSTRYBUCJI (W JEDN. NATURALNYCH)"/>
    <hyperlink ref="A2" location="PGNiG Q4 2015_PL.xls#'Segment_PiW_kwartalnie 2013-15'!A1" display="WYDOBYCIE GAZU ZIEMNEGO GK PGNiG"/>
    <hyperlink ref="A14" location="PGNiG Q4 2015_PL.xls#'Segment_OiM_kwartalnie 2013-15'!Obszar_wydruku" display="SPRZEDAŻ GAZU ZIEMNEGO w GK PGNiG"/>
    <hyperlink ref="A22" location="PGNiG Q4 2015_PL.xls#'Segment_PiW_kwartalnie 2013-15'!A1" display="w tym SPRZEDAŻ GAZU ZIEMNEGO BEZPOŚREDNIO ZE ZŁÓŻ PGNIG SA"/>
    <hyperlink ref="A28" location="PGNiG Q4 2015_PL.xls#'Segment_OiM_kwartalnie 2013-15'!A1" display="IMPORT GAZU ZIEMNEGO przez PGNiG SA"/>
    <hyperlink ref="A34" location="PGNiG Q4 2015_PL.xls#'Segment_OiM_kwartalnie 2013-15'!A1" display="GAZ W PODZIEMNYCH MAGAZYNACH GAZU WYSOKOMETANOWEGO"/>
    <hyperlink ref="A44" location="PGNiG Q4 2015_PL.xls#'Segment_PiW_kwartalnie 2013-15'!B2:N26" display="ROPA NAFTOWA w GK PGNiG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colBreaks count="1" manualBreakCount="1">
    <brk id="19" max="65535" man="1"/>
  </colBreaks>
  <ignoredErrors>
    <ignoredError sqref="C4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9" width="13.8515625" style="17" customWidth="1"/>
    <col min="10" max="10" width="10.140625" style="0" customWidth="1"/>
    <col min="11" max="15" width="13.8515625" style="17" customWidth="1"/>
    <col min="16" max="16" width="10.140625" style="0" customWidth="1"/>
    <col min="17" max="21" width="13.8515625" style="17" customWidth="1"/>
  </cols>
  <sheetData>
    <row r="1" spans="3:21" ht="12.75">
      <c r="C1" s="20"/>
      <c r="D1" s="20"/>
      <c r="E1" s="20"/>
      <c r="F1" s="20"/>
      <c r="G1" s="20"/>
      <c r="H1" s="20"/>
      <c r="I1" s="20"/>
      <c r="K1" s="20"/>
      <c r="L1" s="20"/>
      <c r="M1" s="20"/>
      <c r="N1" s="20"/>
      <c r="O1" s="20"/>
      <c r="Q1" s="20"/>
      <c r="R1" s="20"/>
      <c r="S1" s="20"/>
      <c r="T1" s="20"/>
      <c r="U1" s="20"/>
    </row>
    <row r="2" spans="2:21" ht="25.5" customHeight="1">
      <c r="B2" s="186" t="s">
        <v>270</v>
      </c>
      <c r="C2" s="340" t="s">
        <v>280</v>
      </c>
      <c r="D2" s="340"/>
      <c r="E2" s="340"/>
      <c r="F2" s="340"/>
      <c r="G2" s="340"/>
      <c r="H2" s="340"/>
      <c r="I2" s="340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2.75" customHeight="1">
      <c r="A3" s="20"/>
      <c r="B3" s="96"/>
      <c r="C3" s="368" t="s">
        <v>268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262"/>
      <c r="R3" s="262"/>
      <c r="S3" s="262"/>
      <c r="T3" s="262"/>
      <c r="U3" s="262"/>
    </row>
    <row r="4" spans="2:21" ht="12.75">
      <c r="B4" s="183"/>
      <c r="C4" s="98" t="s">
        <v>300</v>
      </c>
      <c r="D4" s="98"/>
      <c r="E4" s="98" t="s">
        <v>288</v>
      </c>
      <c r="F4" s="98" t="s">
        <v>287</v>
      </c>
      <c r="G4" s="98" t="s">
        <v>264</v>
      </c>
      <c r="H4" s="98" t="s">
        <v>246</v>
      </c>
      <c r="I4" s="98" t="s">
        <v>247</v>
      </c>
      <c r="K4" s="98" t="s">
        <v>232</v>
      </c>
      <c r="L4" s="98" t="s">
        <v>233</v>
      </c>
      <c r="M4" s="98" t="s">
        <v>234</v>
      </c>
      <c r="N4" s="98" t="s">
        <v>229</v>
      </c>
      <c r="O4" s="98" t="s">
        <v>223</v>
      </c>
      <c r="Q4" s="98" t="s">
        <v>214</v>
      </c>
      <c r="R4" s="98" t="s">
        <v>211</v>
      </c>
      <c r="S4" s="98" t="s">
        <v>209</v>
      </c>
      <c r="T4" s="98" t="s">
        <v>203</v>
      </c>
      <c r="U4" s="98" t="s">
        <v>204</v>
      </c>
    </row>
    <row r="5" spans="2:21" ht="12.75">
      <c r="B5" s="101" t="s">
        <v>269</v>
      </c>
      <c r="C5" s="101"/>
      <c r="D5" s="101"/>
      <c r="E5" s="101"/>
      <c r="F5" s="101"/>
      <c r="G5" s="101"/>
      <c r="H5" s="101"/>
      <c r="I5" s="101"/>
      <c r="K5" s="288"/>
      <c r="L5" s="288"/>
      <c r="M5" s="288"/>
      <c r="N5" s="288"/>
      <c r="O5" s="288"/>
      <c r="Q5" s="369"/>
      <c r="R5" s="369"/>
      <c r="S5" s="369"/>
      <c r="T5" s="369"/>
      <c r="U5" s="369"/>
    </row>
    <row r="6" spans="2:21" ht="12.75">
      <c r="B6" s="104"/>
      <c r="C6" s="41"/>
      <c r="D6" s="41"/>
      <c r="E6" s="41"/>
      <c r="F6" s="41"/>
      <c r="G6" s="41"/>
      <c r="H6" s="41"/>
      <c r="I6" s="41"/>
      <c r="K6" s="41"/>
      <c r="L6" s="41"/>
      <c r="M6" s="41"/>
      <c r="N6" s="41"/>
      <c r="O6" s="41"/>
      <c r="Q6" s="188"/>
      <c r="R6" s="41"/>
      <c r="S6" s="41"/>
      <c r="T6" s="41"/>
      <c r="U6" s="41"/>
    </row>
    <row r="7" spans="2:23" ht="12.75">
      <c r="B7" s="104" t="s">
        <v>271</v>
      </c>
      <c r="C7" s="292">
        <v>1.45</v>
      </c>
      <c r="D7" s="292"/>
      <c r="E7" s="294">
        <v>3.6491</v>
      </c>
      <c r="F7" s="292">
        <v>1.0972</v>
      </c>
      <c r="G7" s="292">
        <v>0.5051</v>
      </c>
      <c r="H7" s="292">
        <v>0.6868</v>
      </c>
      <c r="I7" s="292">
        <v>1.36</v>
      </c>
      <c r="J7" s="293"/>
      <c r="K7" s="294">
        <f>SUM(L7:O7)</f>
        <v>3.6405</v>
      </c>
      <c r="L7" s="292">
        <v>1.1904</v>
      </c>
      <c r="M7" s="292">
        <v>0.4556</v>
      </c>
      <c r="N7" s="292">
        <v>0.6003</v>
      </c>
      <c r="O7" s="292">
        <v>1.3942</v>
      </c>
      <c r="P7" s="293"/>
      <c r="Q7" s="294">
        <f>SUM(R7:U7)</f>
        <v>3.9192</v>
      </c>
      <c r="R7" s="292">
        <v>1.0427</v>
      </c>
      <c r="S7" s="292">
        <v>0.5488</v>
      </c>
      <c r="T7" s="292">
        <v>0.6106</v>
      </c>
      <c r="U7" s="292">
        <v>1.7171</v>
      </c>
      <c r="V7" s="187"/>
      <c r="W7" s="187"/>
    </row>
    <row r="8" spans="2:23" ht="12.75">
      <c r="B8" s="289" t="s">
        <v>272</v>
      </c>
      <c r="C8" s="292">
        <v>0.66</v>
      </c>
      <c r="D8" s="292"/>
      <c r="E8" s="294">
        <v>2.8311</v>
      </c>
      <c r="F8" s="292">
        <v>0.6169</v>
      </c>
      <c r="G8" s="292">
        <v>0.5674</v>
      </c>
      <c r="H8" s="292">
        <v>0.6968</v>
      </c>
      <c r="I8" s="292">
        <v>0.95</v>
      </c>
      <c r="J8" s="293"/>
      <c r="K8" s="294">
        <f aca="true" t="shared" si="0" ref="K8:K14">SUM(L8:O8)</f>
        <v>3.4057000000000004</v>
      </c>
      <c r="L8" s="292">
        <v>0.7546</v>
      </c>
      <c r="M8" s="292">
        <v>0.7604</v>
      </c>
      <c r="N8" s="292">
        <v>0.8563</v>
      </c>
      <c r="O8" s="292">
        <v>1.0344</v>
      </c>
      <c r="P8" s="293"/>
      <c r="Q8" s="294">
        <f aca="true" t="shared" si="1" ref="Q8:Q15">SUM(R8:U8)</f>
        <v>3.7791</v>
      </c>
      <c r="R8" s="292">
        <v>0.995</v>
      </c>
      <c r="S8" s="292">
        <v>0.8376</v>
      </c>
      <c r="T8" s="292">
        <v>0.8545</v>
      </c>
      <c r="U8" s="292">
        <v>1.092</v>
      </c>
      <c r="V8" s="187"/>
      <c r="W8" s="187"/>
    </row>
    <row r="9" spans="2:23" ht="12.75">
      <c r="B9" s="289" t="s">
        <v>273</v>
      </c>
      <c r="C9" s="292">
        <v>0.61</v>
      </c>
      <c r="D9" s="292"/>
      <c r="E9" s="294">
        <v>1.6614</v>
      </c>
      <c r="F9" s="292">
        <v>0.4614</v>
      </c>
      <c r="G9" s="292">
        <v>0.1813</v>
      </c>
      <c r="H9" s="292">
        <v>0.3387</v>
      </c>
      <c r="I9" s="292">
        <v>0.68</v>
      </c>
      <c r="J9" s="293"/>
      <c r="K9" s="294">
        <f t="shared" si="0"/>
        <v>1.8651</v>
      </c>
      <c r="L9" s="292">
        <v>0.6808</v>
      </c>
      <c r="M9" s="292">
        <v>0.2385</v>
      </c>
      <c r="N9" s="292">
        <v>0.2886</v>
      </c>
      <c r="O9" s="292">
        <v>0.6572</v>
      </c>
      <c r="P9" s="293"/>
      <c r="Q9" s="294">
        <f t="shared" si="1"/>
        <v>2.0919</v>
      </c>
      <c r="R9" s="292">
        <v>0.6849</v>
      </c>
      <c r="S9" s="292">
        <v>0.2257</v>
      </c>
      <c r="T9" s="292">
        <v>0.3558</v>
      </c>
      <c r="U9" s="292">
        <v>0.8255</v>
      </c>
      <c r="V9" s="187"/>
      <c r="W9" s="187"/>
    </row>
    <row r="10" spans="2:23" ht="12.75">
      <c r="B10" s="104" t="s">
        <v>274</v>
      </c>
      <c r="C10" s="292">
        <v>0.49</v>
      </c>
      <c r="D10" s="292"/>
      <c r="E10" s="294">
        <v>1.8367</v>
      </c>
      <c r="F10" s="292">
        <v>0.5143</v>
      </c>
      <c r="G10" s="292">
        <v>0.3539</v>
      </c>
      <c r="H10" s="292">
        <v>0.4485</v>
      </c>
      <c r="I10" s="292">
        <v>0.52</v>
      </c>
      <c r="J10" s="293"/>
      <c r="K10" s="294">
        <f t="shared" si="0"/>
        <v>1.7983</v>
      </c>
      <c r="L10" s="292">
        <v>0.4564</v>
      </c>
      <c r="M10" s="292">
        <v>0.2862</v>
      </c>
      <c r="N10" s="292">
        <v>0.4708</v>
      </c>
      <c r="O10" s="292">
        <v>0.5849</v>
      </c>
      <c r="P10" s="293"/>
      <c r="Q10" s="294">
        <f t="shared" si="1"/>
        <v>2.2017</v>
      </c>
      <c r="R10" s="292">
        <v>0.5808</v>
      </c>
      <c r="S10" s="292">
        <v>0.4666</v>
      </c>
      <c r="T10" s="292">
        <v>0.5413</v>
      </c>
      <c r="U10" s="292">
        <v>0.613</v>
      </c>
      <c r="V10" s="187"/>
      <c r="W10" s="187"/>
    </row>
    <row r="11" spans="2:23" ht="12.75">
      <c r="B11" s="290" t="s">
        <v>275</v>
      </c>
      <c r="C11" s="292">
        <v>0.28</v>
      </c>
      <c r="D11" s="292"/>
      <c r="E11" s="294">
        <v>1.0846</v>
      </c>
      <c r="F11" s="292">
        <v>0.2525</v>
      </c>
      <c r="G11" s="292">
        <v>0.1998</v>
      </c>
      <c r="H11" s="292">
        <v>0.2523</v>
      </c>
      <c r="I11" s="292">
        <v>0.38</v>
      </c>
      <c r="J11" s="293"/>
      <c r="K11" s="294">
        <f t="shared" si="0"/>
        <v>1.0529</v>
      </c>
      <c r="L11" s="292">
        <v>0.3816</v>
      </c>
      <c r="M11" s="292">
        <v>0.1932</v>
      </c>
      <c r="N11" s="292">
        <v>0.2007</v>
      </c>
      <c r="O11" s="292">
        <v>0.2774</v>
      </c>
      <c r="P11" s="293"/>
      <c r="Q11" s="294">
        <f t="shared" si="1"/>
        <v>1.1295</v>
      </c>
      <c r="R11" s="292">
        <v>0.2736</v>
      </c>
      <c r="S11" s="292">
        <v>0.2101</v>
      </c>
      <c r="T11" s="292">
        <v>0.202</v>
      </c>
      <c r="U11" s="292">
        <v>0.4438</v>
      </c>
      <c r="V11" s="187"/>
      <c r="W11" s="187"/>
    </row>
    <row r="12" spans="2:23" ht="12.75">
      <c r="B12" s="290" t="s">
        <v>276</v>
      </c>
      <c r="C12" s="292">
        <v>0.27</v>
      </c>
      <c r="D12" s="292"/>
      <c r="E12" s="294">
        <v>1.23157</v>
      </c>
      <c r="F12" s="292">
        <v>0.28507</v>
      </c>
      <c r="G12" s="292">
        <v>0.3137</v>
      </c>
      <c r="H12" s="292">
        <v>0.3128</v>
      </c>
      <c r="I12" s="292">
        <v>0.32</v>
      </c>
      <c r="J12" s="293"/>
      <c r="K12" s="294">
        <f t="shared" si="0"/>
        <v>1.2819</v>
      </c>
      <c r="L12" s="292">
        <v>0.3053</v>
      </c>
      <c r="M12" s="292">
        <v>0.3076</v>
      </c>
      <c r="N12" s="292">
        <v>0.3081</v>
      </c>
      <c r="O12" s="292">
        <v>0.3609</v>
      </c>
      <c r="P12" s="293"/>
      <c r="Q12" s="294">
        <f t="shared" si="1"/>
        <v>1.5286000000000002</v>
      </c>
      <c r="R12" s="292">
        <v>0.4025</v>
      </c>
      <c r="S12" s="292">
        <v>0.353</v>
      </c>
      <c r="T12" s="292">
        <v>0.3559</v>
      </c>
      <c r="U12" s="292">
        <v>0.4172</v>
      </c>
      <c r="V12" s="187"/>
      <c r="W12" s="187"/>
    </row>
    <row r="13" spans="2:23" ht="12.75">
      <c r="B13" s="109" t="s">
        <v>277</v>
      </c>
      <c r="C13" s="292">
        <v>0.76</v>
      </c>
      <c r="D13" s="292"/>
      <c r="E13" s="294">
        <v>2.2671</v>
      </c>
      <c r="F13" s="292">
        <v>0.6077999999999999</v>
      </c>
      <c r="G13" s="292">
        <v>0.6393</v>
      </c>
      <c r="H13" s="292">
        <v>0.5</v>
      </c>
      <c r="I13" s="292">
        <v>0.52</v>
      </c>
      <c r="J13" s="293"/>
      <c r="K13" s="294">
        <f t="shared" si="0"/>
        <v>1.754</v>
      </c>
      <c r="L13" s="292">
        <v>0.49</v>
      </c>
      <c r="M13" s="292">
        <v>0.36</v>
      </c>
      <c r="N13" s="292">
        <v>0.44</v>
      </c>
      <c r="O13" s="292">
        <v>0.464</v>
      </c>
      <c r="P13" s="293"/>
      <c r="Q13" s="294">
        <f t="shared" si="1"/>
        <v>1.38</v>
      </c>
      <c r="R13" s="292">
        <v>0.36</v>
      </c>
      <c r="S13" s="292">
        <v>0.3</v>
      </c>
      <c r="T13" s="292">
        <v>0.27</v>
      </c>
      <c r="U13" s="292">
        <v>0.45</v>
      </c>
      <c r="V13" s="187"/>
      <c r="W13" s="187"/>
    </row>
    <row r="14" spans="2:23" ht="12.75">
      <c r="B14" s="109" t="s">
        <v>278</v>
      </c>
      <c r="C14" s="292">
        <v>3.45</v>
      </c>
      <c r="D14" s="292"/>
      <c r="E14" s="294">
        <v>8.331</v>
      </c>
      <c r="F14" s="292">
        <v>2.6393</v>
      </c>
      <c r="G14" s="292">
        <v>1.1638</v>
      </c>
      <c r="H14" s="292">
        <v>1.5879</v>
      </c>
      <c r="I14" s="292">
        <v>2.94</v>
      </c>
      <c r="J14" s="293"/>
      <c r="K14" s="294">
        <f t="shared" si="0"/>
        <v>3.7415</v>
      </c>
      <c r="L14" s="292">
        <v>2.5755</v>
      </c>
      <c r="M14" s="292">
        <v>0.9251</v>
      </c>
      <c r="N14" s="292">
        <v>0.1469</v>
      </c>
      <c r="O14" s="292">
        <v>0.094</v>
      </c>
      <c r="P14" s="293"/>
      <c r="Q14" s="294">
        <f t="shared" si="1"/>
        <v>0.06319999999999999</v>
      </c>
      <c r="R14" s="292">
        <v>0.0382</v>
      </c>
      <c r="S14" s="292">
        <v>0.0004</v>
      </c>
      <c r="T14" s="292">
        <v>0.0183</v>
      </c>
      <c r="U14" s="292">
        <v>0.0063</v>
      </c>
      <c r="V14" s="187"/>
      <c r="W14" s="187"/>
    </row>
    <row r="15" spans="2:23" ht="12.75">
      <c r="B15" s="109" t="s">
        <v>279</v>
      </c>
      <c r="C15" s="292">
        <v>0</v>
      </c>
      <c r="D15" s="292"/>
      <c r="E15" s="294">
        <v>0</v>
      </c>
      <c r="F15" s="292">
        <v>0</v>
      </c>
      <c r="G15" s="292">
        <v>0</v>
      </c>
      <c r="H15" s="292">
        <v>0</v>
      </c>
      <c r="I15" s="292">
        <v>0</v>
      </c>
      <c r="J15" s="293"/>
      <c r="K15" s="294">
        <v>0</v>
      </c>
      <c r="L15" s="292">
        <v>0</v>
      </c>
      <c r="M15" s="292">
        <v>0</v>
      </c>
      <c r="N15" s="292">
        <v>0</v>
      </c>
      <c r="O15" s="292">
        <v>0</v>
      </c>
      <c r="P15" s="293"/>
      <c r="Q15" s="294">
        <f t="shared" si="1"/>
        <v>0.084</v>
      </c>
      <c r="R15" s="292">
        <v>0.0839</v>
      </c>
      <c r="S15" s="292">
        <v>0.0001</v>
      </c>
      <c r="T15" s="292">
        <v>0</v>
      </c>
      <c r="U15" s="292">
        <v>0</v>
      </c>
      <c r="V15" s="187"/>
      <c r="W15" s="187"/>
    </row>
    <row r="16" spans="2:23" ht="12.75">
      <c r="B16" s="267"/>
      <c r="C16" s="41"/>
      <c r="D16" s="41"/>
      <c r="E16" s="41"/>
      <c r="F16" s="41"/>
      <c r="G16" s="41"/>
      <c r="H16" s="41"/>
      <c r="I16" s="41"/>
      <c r="J16" s="285"/>
      <c r="K16" s="41"/>
      <c r="L16" s="41"/>
      <c r="M16" s="41"/>
      <c r="N16" s="41"/>
      <c r="O16" s="41"/>
      <c r="P16" s="285"/>
      <c r="Q16" s="188"/>
      <c r="R16" s="41"/>
      <c r="S16" s="41"/>
      <c r="T16" s="41"/>
      <c r="U16" s="41"/>
      <c r="V16" s="187"/>
      <c r="W16" s="187"/>
    </row>
    <row r="17" spans="2:23" ht="12.75">
      <c r="B17" s="266"/>
      <c r="C17" s="41"/>
      <c r="D17" s="41"/>
      <c r="E17" s="41"/>
      <c r="F17" s="41"/>
      <c r="G17" s="41"/>
      <c r="H17" s="41"/>
      <c r="I17" s="41"/>
      <c r="J17" s="285"/>
      <c r="K17" s="41"/>
      <c r="L17" s="41"/>
      <c r="M17" s="41"/>
      <c r="N17" s="41"/>
      <c r="O17" s="41"/>
      <c r="P17" s="285"/>
      <c r="Q17" s="188"/>
      <c r="R17" s="41"/>
      <c r="S17" s="41"/>
      <c r="T17" s="41"/>
      <c r="U17" s="41"/>
      <c r="V17" s="187"/>
      <c r="W17" s="187"/>
    </row>
    <row r="18" spans="2:23" ht="12.75">
      <c r="B18" s="267"/>
      <c r="C18" s="41"/>
      <c r="D18" s="41"/>
      <c r="E18" s="41"/>
      <c r="F18" s="41"/>
      <c r="G18" s="41"/>
      <c r="H18" s="41"/>
      <c r="I18" s="41"/>
      <c r="J18" s="285"/>
      <c r="K18" s="41"/>
      <c r="L18" s="41"/>
      <c r="M18" s="41"/>
      <c r="N18" s="41"/>
      <c r="O18" s="41"/>
      <c r="P18" s="285"/>
      <c r="Q18" s="188"/>
      <c r="R18" s="41"/>
      <c r="S18" s="41"/>
      <c r="T18" s="41"/>
      <c r="U18" s="41"/>
      <c r="V18" s="187"/>
      <c r="W18" s="187"/>
    </row>
    <row r="19" spans="2:23" ht="12.75">
      <c r="B19" s="267"/>
      <c r="C19" s="41"/>
      <c r="D19" s="41"/>
      <c r="E19" s="41"/>
      <c r="F19" s="41"/>
      <c r="G19" s="41"/>
      <c r="H19" s="41"/>
      <c r="I19" s="41"/>
      <c r="J19" s="285"/>
      <c r="K19" s="41"/>
      <c r="L19" s="41"/>
      <c r="M19" s="41"/>
      <c r="N19" s="41"/>
      <c r="O19" s="41"/>
      <c r="P19" s="285"/>
      <c r="Q19" s="188"/>
      <c r="R19" s="41"/>
      <c r="S19" s="41"/>
      <c r="T19" s="41"/>
      <c r="U19" s="41"/>
      <c r="V19" s="187"/>
      <c r="W19" s="187"/>
    </row>
    <row r="20" spans="2:23" ht="12.75">
      <c r="B20" s="267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187"/>
      <c r="W20" s="187"/>
    </row>
    <row r="21" spans="2:23" ht="12.75">
      <c r="B21" s="109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187"/>
      <c r="W21" s="187"/>
    </row>
    <row r="22" spans="2:23" ht="12.75">
      <c r="B22" s="109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187"/>
      <c r="W22" s="187"/>
    </row>
    <row r="23" spans="2:23" ht="12.75">
      <c r="B23" s="119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187"/>
      <c r="W23" s="187"/>
    </row>
    <row r="24" spans="2:21" ht="12.75">
      <c r="B24" s="109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</row>
    <row r="25" spans="2:21" ht="12.75">
      <c r="B25" s="109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</row>
    <row r="26" spans="2:21" ht="12.75">
      <c r="B26" s="109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</row>
    <row r="27" spans="2:21" ht="12.75">
      <c r="B27" s="192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</row>
    <row r="28" spans="2:21" ht="12.75">
      <c r="B28" s="192"/>
      <c r="C28" s="291"/>
      <c r="D28" s="291"/>
      <c r="E28" s="291"/>
      <c r="F28" s="291"/>
      <c r="G28" s="291"/>
      <c r="H28" s="287"/>
      <c r="I28" s="287"/>
      <c r="J28" s="286"/>
      <c r="K28" s="41"/>
      <c r="L28" s="287"/>
      <c r="M28" s="287"/>
      <c r="N28" s="287"/>
      <c r="O28" s="287"/>
      <c r="P28" s="286"/>
      <c r="Q28" s="188"/>
      <c r="R28" s="291"/>
      <c r="S28" s="291"/>
      <c r="T28" s="291"/>
      <c r="U28" s="291"/>
    </row>
    <row r="29" spans="2:21" ht="12.75">
      <c r="B29" s="192"/>
      <c r="C29" s="287"/>
      <c r="D29" s="287"/>
      <c r="E29" s="287"/>
      <c r="F29" s="287"/>
      <c r="G29" s="287"/>
      <c r="H29" s="287"/>
      <c r="I29" s="287"/>
      <c r="J29" s="286"/>
      <c r="K29" s="41"/>
      <c r="L29" s="287"/>
      <c r="M29" s="287"/>
      <c r="N29" s="287"/>
      <c r="O29" s="287"/>
      <c r="P29" s="286"/>
      <c r="Q29" s="188"/>
      <c r="R29" s="287"/>
      <c r="S29" s="287"/>
      <c r="T29" s="287"/>
      <c r="U29" s="287"/>
    </row>
    <row r="30" spans="3:21" ht="12.75">
      <c r="C30" s="21"/>
      <c r="D30" s="21"/>
      <c r="E30" s="21"/>
      <c r="F30" s="21"/>
      <c r="G30" s="21"/>
      <c r="H30" s="21"/>
      <c r="I30" s="21"/>
      <c r="K30" s="21"/>
      <c r="L30" s="21"/>
      <c r="M30" s="21"/>
      <c r="N30" s="21"/>
      <c r="O30" s="21"/>
      <c r="Q30" s="21"/>
      <c r="R30" s="21"/>
      <c r="S30" s="21"/>
      <c r="T30" s="21"/>
      <c r="U30" s="21"/>
    </row>
    <row r="31" spans="3:21" ht="12.75">
      <c r="C31" s="21"/>
      <c r="D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Q31" s="21"/>
      <c r="R31" s="21"/>
      <c r="S31" s="21"/>
      <c r="T31" s="21"/>
      <c r="U31" s="21"/>
    </row>
    <row r="32" spans="3:21" ht="12.75">
      <c r="C32" s="21"/>
      <c r="D32" s="21"/>
      <c r="E32" s="21"/>
      <c r="F32" s="21"/>
      <c r="G32" s="21"/>
      <c r="H32" s="21"/>
      <c r="I32" s="21"/>
      <c r="K32" s="21"/>
      <c r="L32" s="21"/>
      <c r="M32" s="21"/>
      <c r="N32" s="21"/>
      <c r="O32" s="21"/>
      <c r="Q32" s="21"/>
      <c r="R32" s="21"/>
      <c r="S32" s="21"/>
      <c r="T32" s="21"/>
      <c r="U32" s="21"/>
    </row>
    <row r="33" spans="3:21" ht="12.75">
      <c r="C33" s="21"/>
      <c r="D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Q33" s="21"/>
      <c r="R33" s="21"/>
      <c r="S33" s="21"/>
      <c r="T33" s="21"/>
      <c r="U33" s="21"/>
    </row>
    <row r="34" spans="3:21" ht="12.75">
      <c r="C34" s="21"/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Q34" s="21"/>
      <c r="R34" s="21"/>
      <c r="S34" s="21"/>
      <c r="T34" s="21"/>
      <c r="U34" s="21"/>
    </row>
    <row r="35" spans="3:21" ht="12.75"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Q35" s="21"/>
      <c r="R35" s="21"/>
      <c r="S35" s="21"/>
      <c r="T35" s="21"/>
      <c r="U35" s="21"/>
    </row>
    <row r="36" spans="3:21" ht="12.75"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Q36" s="21"/>
      <c r="R36" s="21"/>
      <c r="S36" s="21"/>
      <c r="T36" s="21"/>
      <c r="U36" s="21"/>
    </row>
    <row r="37" spans="3:21" ht="12.75"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Q37" s="21"/>
      <c r="R37" s="21"/>
      <c r="S37" s="21"/>
      <c r="T37" s="21"/>
      <c r="U37" s="21"/>
    </row>
    <row r="38" spans="3:21" ht="12.75"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Q38" s="21"/>
      <c r="R38" s="21"/>
      <c r="S38" s="21"/>
      <c r="T38" s="21"/>
      <c r="U38" s="21"/>
    </row>
    <row r="39" spans="3:21" ht="12.75"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Q39" s="21"/>
      <c r="R39" s="21"/>
      <c r="S39" s="21"/>
      <c r="T39" s="21"/>
      <c r="U39" s="21"/>
    </row>
    <row r="40" spans="3:21" ht="12.75">
      <c r="C40" s="260"/>
      <c r="D40" s="260"/>
      <c r="E40" s="260"/>
      <c r="F40" s="260"/>
      <c r="G40" s="260"/>
      <c r="H40" s="260"/>
      <c r="I40" s="260"/>
      <c r="K40" s="260"/>
      <c r="L40" s="260"/>
      <c r="M40" s="260"/>
      <c r="N40" s="260"/>
      <c r="O40" s="260"/>
      <c r="Q40" s="260"/>
      <c r="R40" s="260"/>
      <c r="S40" s="21"/>
      <c r="T40" s="21"/>
      <c r="U40" s="21"/>
    </row>
    <row r="41" spans="3:21" ht="12.75"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Q41" s="21"/>
      <c r="R41" s="21"/>
      <c r="S41" s="21"/>
      <c r="T41" s="21"/>
      <c r="U41" s="21"/>
    </row>
    <row r="42" spans="3:21" ht="12.75"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Q42" s="21"/>
      <c r="R42" s="21"/>
      <c r="S42" s="21"/>
      <c r="T42" s="21"/>
      <c r="U42" s="21"/>
    </row>
    <row r="43" spans="3:21" ht="12.75"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Q43" s="21"/>
      <c r="R43" s="21"/>
      <c r="S43" s="21"/>
      <c r="T43" s="21"/>
      <c r="U43" s="21"/>
    </row>
    <row r="44" spans="3:21" ht="12.75"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Q44" s="21"/>
      <c r="R44" s="21"/>
      <c r="S44" s="21"/>
      <c r="T44" s="21"/>
      <c r="U44" s="21"/>
    </row>
    <row r="45" spans="3:21" ht="12.75"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Q45" s="21"/>
      <c r="R45" s="21"/>
      <c r="S45" s="21"/>
      <c r="T45" s="21"/>
      <c r="U45" s="21"/>
    </row>
    <row r="46" spans="3:21" ht="12.75"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Q46" s="21"/>
      <c r="R46" s="21"/>
      <c r="S46" s="21"/>
      <c r="T46" s="21"/>
      <c r="U46" s="21"/>
    </row>
    <row r="47" spans="3:21" ht="12.75"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Q47" s="21"/>
      <c r="R47" s="21"/>
      <c r="S47" s="21"/>
      <c r="T47" s="21"/>
      <c r="U47" s="21"/>
    </row>
    <row r="48" spans="3:21" ht="12.75"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Q48" s="21"/>
      <c r="R48" s="21"/>
      <c r="S48" s="21"/>
      <c r="T48" s="21"/>
      <c r="U48" s="21"/>
    </row>
    <row r="49" spans="3:21" ht="12.75"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Q49" s="21"/>
      <c r="R49" s="21"/>
      <c r="S49" s="21"/>
      <c r="T49" s="21"/>
      <c r="U49" s="21"/>
    </row>
    <row r="50" spans="3:21" ht="12.75"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Q50" s="21"/>
      <c r="R50" s="21"/>
      <c r="S50" s="21"/>
      <c r="T50" s="21"/>
      <c r="U50" s="21"/>
    </row>
    <row r="51" spans="3:21" ht="12.75"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Q51" s="21"/>
      <c r="R51" s="21"/>
      <c r="S51" s="21"/>
      <c r="T51" s="21"/>
      <c r="U51" s="21"/>
    </row>
  </sheetData>
  <sheetProtection/>
  <mergeCells count="2">
    <mergeCell ref="C3:P3"/>
    <mergeCell ref="Q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90" zoomScaleSheetLayoutView="80" zoomScalePageLayoutView="0" workbookViewId="0" topLeftCell="B1">
      <selection activeCell="B2" sqref="B2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21">
      <c r="B2" s="186" t="s">
        <v>55</v>
      </c>
      <c r="C2" s="370" t="s">
        <v>170</v>
      </c>
      <c r="D2" s="370"/>
      <c r="E2" s="370"/>
      <c r="F2" s="370"/>
      <c r="G2" s="370"/>
      <c r="H2" s="370"/>
      <c r="I2" s="370"/>
      <c r="K2" s="95" t="s">
        <v>55</v>
      </c>
      <c r="L2" s="370" t="s">
        <v>115</v>
      </c>
      <c r="M2" s="370"/>
      <c r="N2" s="370"/>
      <c r="O2" s="370"/>
      <c r="P2" s="370"/>
      <c r="Q2" s="370"/>
      <c r="R2" s="370"/>
    </row>
    <row r="3" spans="2:11" s="20" customFormat="1" ht="12.75">
      <c r="B3" s="96"/>
      <c r="K3" s="96"/>
    </row>
    <row r="4" spans="2:18" ht="25.5">
      <c r="B4" s="320" t="s">
        <v>300</v>
      </c>
      <c r="C4" s="315" t="s">
        <v>112</v>
      </c>
      <c r="D4" s="315" t="s">
        <v>298</v>
      </c>
      <c r="E4" s="315" t="s">
        <v>100</v>
      </c>
      <c r="F4" s="315" t="s">
        <v>128</v>
      </c>
      <c r="G4" s="98" t="s">
        <v>72</v>
      </c>
      <c r="H4" s="98" t="s">
        <v>101</v>
      </c>
      <c r="I4" s="98" t="s">
        <v>110</v>
      </c>
      <c r="K4" s="99" t="s">
        <v>306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677.5</v>
      </c>
      <c r="D7" s="41">
        <v>9525.9</v>
      </c>
      <c r="E7" s="41">
        <v>243.8</v>
      </c>
      <c r="F7" s="41">
        <v>510</v>
      </c>
      <c r="G7" s="41">
        <v>22</v>
      </c>
      <c r="H7" s="41">
        <v>0</v>
      </c>
      <c r="I7" s="48">
        <v>10979.9</v>
      </c>
      <c r="K7" s="104" t="s">
        <v>80</v>
      </c>
      <c r="L7" s="105">
        <f aca="true" t="shared" si="0" ref="L7:L29">_xlfn.IFERROR(C7/C54-1,"")</f>
        <v>-0.16461159062885322</v>
      </c>
      <c r="M7" s="105">
        <f aca="true" t="shared" si="1" ref="M7:M29">_xlfn.IFERROR(D7/D54-1,"")</f>
        <v>-0.13955504972495458</v>
      </c>
      <c r="N7" s="105">
        <f aca="true" t="shared" si="2" ref="N7:N29">_xlfn.IFERROR(E7/E54-1,"")</f>
        <v>1.6791208791208794</v>
      </c>
      <c r="O7" s="105">
        <f aca="true" t="shared" si="3" ref="O7:O29">_xlfn.IFERROR(F7/F54-1,"")</f>
        <v>0.11597374179431075</v>
      </c>
      <c r="P7" s="105">
        <f aca="true" t="shared" si="4" ref="P7:P29">_xlfn.IFERROR(G7/G54-1,"")</f>
        <v>-0.6589147286821706</v>
      </c>
      <c r="Q7" s="105">
        <f aca="true" t="shared" si="5" ref="Q7:Q29">_xlfn.IFERROR(H7/H54-1,"")</f>
      </c>
      <c r="R7" s="105">
        <f aca="true" t="shared" si="6" ref="R7:R29">_xlfn.IFERROR(I7/I54-1,"")</f>
        <v>-0.12125650260104048</v>
      </c>
    </row>
    <row r="8" spans="2:18" ht="12.75">
      <c r="B8" s="104" t="s">
        <v>81</v>
      </c>
      <c r="C8" s="41">
        <v>367</v>
      </c>
      <c r="D8" s="41">
        <v>93</v>
      </c>
      <c r="E8" s="41">
        <v>1153</v>
      </c>
      <c r="F8" s="41">
        <v>231.5</v>
      </c>
      <c r="G8" s="41">
        <v>24.6</v>
      </c>
      <c r="H8" s="41">
        <v>-1869.6</v>
      </c>
      <c r="I8" s="48">
        <v>0</v>
      </c>
      <c r="K8" s="104" t="s">
        <v>81</v>
      </c>
      <c r="L8" s="105">
        <f t="shared" si="0"/>
        <v>-0.09605911330049266</v>
      </c>
      <c r="M8" s="105">
        <f t="shared" si="1"/>
        <v>-0.21518987341772156</v>
      </c>
      <c r="N8" s="105">
        <f t="shared" si="2"/>
        <v>-0.05877551020408167</v>
      </c>
      <c r="O8" s="105">
        <f t="shared" si="3"/>
        <v>0.006521739130434856</v>
      </c>
      <c r="P8" s="105">
        <f t="shared" si="4"/>
        <v>0.06956521739130439</v>
      </c>
      <c r="Q8" s="105">
        <f t="shared" si="5"/>
        <v>-0.06697275177163386</v>
      </c>
      <c r="R8" s="105">
        <f t="shared" si="6"/>
      </c>
    </row>
    <row r="9" spans="2:18" ht="12.75">
      <c r="B9" s="106" t="s">
        <v>82</v>
      </c>
      <c r="C9" s="107">
        <v>1044.6</v>
      </c>
      <c r="D9" s="107">
        <v>9619</v>
      </c>
      <c r="E9" s="107">
        <v>1397</v>
      </c>
      <c r="F9" s="107">
        <v>741.6</v>
      </c>
      <c r="G9" s="107">
        <v>47</v>
      </c>
      <c r="H9" s="107">
        <v>-1869.6</v>
      </c>
      <c r="I9" s="37">
        <v>10979.9</v>
      </c>
      <c r="K9" s="106" t="s">
        <v>82</v>
      </c>
      <c r="L9" s="108">
        <f t="shared" si="0"/>
        <v>-0.14208278580814715</v>
      </c>
      <c r="M9" s="108">
        <f t="shared" si="1"/>
        <v>-0.14035479690781538</v>
      </c>
      <c r="N9" s="108">
        <f t="shared" si="2"/>
        <v>0.06155015197568381</v>
      </c>
      <c r="O9" s="108">
        <f t="shared" si="3"/>
        <v>0.07853403141361248</v>
      </c>
      <c r="P9" s="108">
        <f t="shared" si="4"/>
        <v>-0.4646924829157175</v>
      </c>
      <c r="Q9" s="108">
        <f t="shared" si="5"/>
        <v>-0.06697275177163386</v>
      </c>
      <c r="R9" s="108">
        <f t="shared" si="6"/>
        <v>-0.12125650260104048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05">
        <f t="shared" si="0"/>
      </c>
      <c r="M10" s="105">
        <f t="shared" si="1"/>
      </c>
      <c r="N10" s="105">
        <f t="shared" si="2"/>
      </c>
      <c r="O10" s="105">
        <f t="shared" si="3"/>
      </c>
      <c r="P10" s="105">
        <f t="shared" si="4"/>
      </c>
      <c r="Q10" s="105">
        <f t="shared" si="5"/>
      </c>
      <c r="R10" s="105">
        <f t="shared" si="6"/>
      </c>
    </row>
    <row r="11" spans="2:18" ht="12.75">
      <c r="B11" s="109" t="s">
        <v>105</v>
      </c>
      <c r="C11" s="41">
        <v>-286</v>
      </c>
      <c r="D11" s="41">
        <v>-60.7</v>
      </c>
      <c r="E11" s="41">
        <v>-225</v>
      </c>
      <c r="F11" s="41">
        <v>-96</v>
      </c>
      <c r="G11" s="41">
        <v>-3.5</v>
      </c>
      <c r="H11" s="41">
        <v>0.4</v>
      </c>
      <c r="I11" s="48">
        <v>-671.7</v>
      </c>
      <c r="K11" s="109" t="s">
        <v>105</v>
      </c>
      <c r="L11" s="105">
        <f t="shared" si="0"/>
        <v>-0.09779179810725547</v>
      </c>
      <c r="M11" s="105">
        <f t="shared" si="1"/>
        <v>0.5175000000000001</v>
      </c>
      <c r="N11" s="105">
        <f t="shared" si="2"/>
        <v>0.02833638025594154</v>
      </c>
      <c r="O11" s="105">
        <f t="shared" si="3"/>
        <v>0.15662650602409633</v>
      </c>
      <c r="P11" s="105">
        <f t="shared" si="4"/>
        <v>-0.2222222222222222</v>
      </c>
      <c r="Q11" s="105">
        <f t="shared" si="5"/>
      </c>
      <c r="R11" s="105">
        <f t="shared" si="6"/>
        <v>0.012053638692180124</v>
      </c>
    </row>
    <row r="12" spans="2:18" ht="12.75">
      <c r="B12" s="109" t="s">
        <v>51</v>
      </c>
      <c r="C12" s="41">
        <v>-426</v>
      </c>
      <c r="D12" s="41">
        <v>-8959</v>
      </c>
      <c r="E12" s="41">
        <v>-638.7</v>
      </c>
      <c r="F12" s="41">
        <v>-379.6</v>
      </c>
      <c r="G12" s="41">
        <v>-57</v>
      </c>
      <c r="H12" s="41">
        <v>1874</v>
      </c>
      <c r="I12" s="48">
        <v>-8586.6</v>
      </c>
      <c r="K12" s="109" t="s">
        <v>51</v>
      </c>
      <c r="L12" s="105">
        <f t="shared" si="0"/>
        <v>0.2577502214348981</v>
      </c>
      <c r="M12" s="105">
        <f t="shared" si="1"/>
        <v>-0.15249266862170086</v>
      </c>
      <c r="N12" s="105">
        <f t="shared" si="2"/>
        <v>-0.1965027047427349</v>
      </c>
      <c r="O12" s="105">
        <f t="shared" si="3"/>
        <v>0.004764425622022284</v>
      </c>
      <c r="P12" s="105">
        <f t="shared" si="4"/>
        <v>-0.3595505617977528</v>
      </c>
      <c r="Q12" s="105">
        <f t="shared" si="5"/>
        <v>-0.06430996604753347</v>
      </c>
      <c r="R12" s="105">
        <f t="shared" si="6"/>
        <v>-0.15561018782574487</v>
      </c>
    </row>
    <row r="13" spans="2:18" ht="12.75">
      <c r="B13" s="184" t="s">
        <v>15</v>
      </c>
      <c r="C13" s="41">
        <v>-58</v>
      </c>
      <c r="D13" s="41">
        <v>-7770</v>
      </c>
      <c r="E13" s="41">
        <v>-170</v>
      </c>
      <c r="F13" s="41">
        <v>-300</v>
      </c>
      <c r="G13" s="41">
        <v>-16.7</v>
      </c>
      <c r="H13" s="41">
        <v>679</v>
      </c>
      <c r="I13" s="48">
        <v>-7636</v>
      </c>
      <c r="K13" s="184" t="s">
        <v>15</v>
      </c>
      <c r="L13" s="105">
        <f t="shared" si="0"/>
        <v>-0.1291291291291291</v>
      </c>
      <c r="M13" s="105">
        <f t="shared" si="1"/>
        <v>-0.13634039526043173</v>
      </c>
      <c r="N13" s="105">
        <f t="shared" si="2"/>
        <v>-0.0449438202247191</v>
      </c>
      <c r="O13" s="105">
        <f t="shared" si="3"/>
        <v>0.020408163265306145</v>
      </c>
      <c r="P13" s="105">
        <f t="shared" si="4"/>
        <v>-0.6195899772209568</v>
      </c>
      <c r="Q13" s="105">
        <f t="shared" si="5"/>
        <v>-0.08564503097225962</v>
      </c>
      <c r="R13" s="105">
        <f t="shared" si="6"/>
        <v>-0.13590585040171999</v>
      </c>
    </row>
    <row r="14" spans="2:18" ht="12.75">
      <c r="B14" s="185" t="s">
        <v>73</v>
      </c>
      <c r="C14" s="41">
        <v>-190.9</v>
      </c>
      <c r="D14" s="41">
        <v>-86</v>
      </c>
      <c r="E14" s="41">
        <v>-217</v>
      </c>
      <c r="F14" s="41">
        <v>-29.5</v>
      </c>
      <c r="G14" s="41">
        <v>-20.7</v>
      </c>
      <c r="H14" s="41">
        <v>0</v>
      </c>
      <c r="I14" s="48">
        <v>-544.8</v>
      </c>
      <c r="K14" s="185" t="s">
        <v>73</v>
      </c>
      <c r="L14" s="105">
        <f t="shared" si="0"/>
        <v>-0.068780487804878</v>
      </c>
      <c r="M14" s="105">
        <f t="shared" si="1"/>
        <v>-0.11975435005117707</v>
      </c>
      <c r="N14" s="105">
        <f t="shared" si="2"/>
        <v>-0.36549707602339176</v>
      </c>
      <c r="O14" s="105">
        <f t="shared" si="3"/>
        <v>-0.07232704402515722</v>
      </c>
      <c r="P14" s="105">
        <f t="shared" si="4"/>
        <v>-0.004807692307692402</v>
      </c>
      <c r="Q14" s="105">
        <f t="shared" si="5"/>
      </c>
      <c r="R14" s="105">
        <f t="shared" si="6"/>
        <v>-0.21903669724770647</v>
      </c>
    </row>
    <row r="15" spans="2:18" ht="12.75">
      <c r="B15" s="184" t="s">
        <v>106</v>
      </c>
      <c r="C15" s="41">
        <v>-225.6</v>
      </c>
      <c r="D15" s="41">
        <v>-1265</v>
      </c>
      <c r="E15" s="41">
        <v>-160</v>
      </c>
      <c r="F15" s="41">
        <v>-22.9</v>
      </c>
      <c r="G15" s="41">
        <v>-19</v>
      </c>
      <c r="H15" s="41">
        <v>1172.6</v>
      </c>
      <c r="I15" s="48">
        <v>-520.8</v>
      </c>
      <c r="K15" s="184" t="s">
        <v>106</v>
      </c>
      <c r="L15" s="105">
        <f t="shared" si="0"/>
        <v>0.2395604395604396</v>
      </c>
      <c r="M15" s="105">
        <f t="shared" si="1"/>
        <v>-0.08769652387133986</v>
      </c>
      <c r="N15" s="105">
        <f t="shared" si="2"/>
        <v>0.034259857789269654</v>
      </c>
      <c r="O15" s="105">
        <f t="shared" si="3"/>
        <v>0.055299539170506895</v>
      </c>
      <c r="P15" s="105">
        <f t="shared" si="4"/>
        <v>-0.17391304347826086</v>
      </c>
      <c r="Q15" s="105">
        <f t="shared" si="5"/>
        <v>-0.05868186561772504</v>
      </c>
      <c r="R15" s="105">
        <f t="shared" si="6"/>
        <v>-0.004016064257028162</v>
      </c>
    </row>
    <row r="16" spans="2:18" ht="12.75">
      <c r="B16" s="184" t="s">
        <v>14</v>
      </c>
      <c r="C16" s="41">
        <v>88</v>
      </c>
      <c r="D16" s="41">
        <v>9.6</v>
      </c>
      <c r="E16" s="41">
        <v>43.8</v>
      </c>
      <c r="F16" s="41">
        <v>0</v>
      </c>
      <c r="G16" s="41">
        <v>0</v>
      </c>
      <c r="H16" s="41">
        <v>20.9</v>
      </c>
      <c r="I16" s="48">
        <v>162.8</v>
      </c>
      <c r="K16" s="184" t="s">
        <v>14</v>
      </c>
      <c r="L16" s="105">
        <f t="shared" si="0"/>
        <v>-0.36690647482014394</v>
      </c>
      <c r="M16" s="105">
        <f t="shared" si="1"/>
        <v>-0.020408163265306256</v>
      </c>
      <c r="N16" s="105">
        <f t="shared" si="2"/>
        <v>0.025761124121779666</v>
      </c>
      <c r="O16" s="105">
        <f t="shared" si="3"/>
      </c>
      <c r="P16" s="105">
        <f t="shared" si="4"/>
      </c>
      <c r="Q16" s="105">
        <f t="shared" si="5"/>
        <v>0.503597122302158</v>
      </c>
      <c r="R16" s="105">
        <f t="shared" si="6"/>
        <v>-0.20970873786407762</v>
      </c>
    </row>
    <row r="17" spans="2:18" ht="12.75">
      <c r="B17" s="184" t="s">
        <v>224</v>
      </c>
      <c r="C17" s="41">
        <v>-39.8</v>
      </c>
      <c r="D17" s="41">
        <v>152</v>
      </c>
      <c r="E17" s="41">
        <v>-134.8</v>
      </c>
      <c r="F17" s="41">
        <v>-26.9</v>
      </c>
      <c r="G17" s="41">
        <v>0</v>
      </c>
      <c r="H17" s="41">
        <v>1.5</v>
      </c>
      <c r="I17" s="48">
        <v>-47.8</v>
      </c>
      <c r="K17" s="184" t="s">
        <v>224</v>
      </c>
      <c r="L17" s="105">
        <f t="shared" si="0"/>
        <v>0.6583333333333332</v>
      </c>
      <c r="M17" s="105">
        <f t="shared" si="1"/>
        <v>-2.52</v>
      </c>
      <c r="N17" s="105">
        <f t="shared" si="2"/>
        <v>-0.16790123456790118</v>
      </c>
      <c r="O17" s="105">
        <f t="shared" si="3"/>
        <v>-0.10333333333333339</v>
      </c>
      <c r="P17" s="105">
        <f t="shared" si="4"/>
        <v>-1</v>
      </c>
      <c r="Q17" s="105">
        <f t="shared" si="5"/>
      </c>
      <c r="R17" s="105">
        <f t="shared" si="6"/>
        <v>-0.8494488188976378</v>
      </c>
    </row>
    <row r="18" spans="2:18" ht="12.75">
      <c r="B18" s="110" t="s">
        <v>22</v>
      </c>
      <c r="C18" s="107">
        <v>-712</v>
      </c>
      <c r="D18" s="107">
        <v>-9020</v>
      </c>
      <c r="E18" s="107">
        <v>-864</v>
      </c>
      <c r="F18" s="107">
        <v>-475.7</v>
      </c>
      <c r="G18" s="107">
        <v>-60.6</v>
      </c>
      <c r="H18" s="107">
        <v>1874</v>
      </c>
      <c r="I18" s="37">
        <v>-9258</v>
      </c>
      <c r="K18" s="110" t="s">
        <v>22</v>
      </c>
      <c r="L18" s="108">
        <f t="shared" si="0"/>
        <v>0.08553133099557853</v>
      </c>
      <c r="M18" s="108">
        <f t="shared" si="1"/>
        <v>-0.1499787965886067</v>
      </c>
      <c r="N18" s="108">
        <f t="shared" si="2"/>
        <v>-0.14776089958571703</v>
      </c>
      <c r="O18" s="108">
        <f t="shared" si="3"/>
        <v>0.03188720173535797</v>
      </c>
      <c r="P18" s="108">
        <f t="shared" si="4"/>
        <v>-0.354632587859425</v>
      </c>
      <c r="Q18" s="108">
        <f t="shared" si="5"/>
        <v>-0.06440339490763858</v>
      </c>
      <c r="R18" s="108">
        <f t="shared" si="6"/>
        <v>-0.14538908889504287</v>
      </c>
    </row>
    <row r="19" spans="2:18" ht="12.75">
      <c r="B19" s="109"/>
      <c r="C19" s="41"/>
      <c r="D19" s="41"/>
      <c r="E19" s="41"/>
      <c r="F19" s="41"/>
      <c r="G19" s="41"/>
      <c r="H19" s="41"/>
      <c r="I19" s="48"/>
      <c r="K19" s="109"/>
      <c r="L19" s="105">
        <f t="shared" si="0"/>
      </c>
      <c r="M19" s="105">
        <f t="shared" si="1"/>
      </c>
      <c r="N19" s="105">
        <f t="shared" si="2"/>
      </c>
      <c r="O19" s="105">
        <f t="shared" si="3"/>
      </c>
      <c r="P19" s="105">
        <f t="shared" si="4"/>
      </c>
      <c r="Q19" s="105">
        <f t="shared" si="5"/>
      </c>
      <c r="R19" s="111">
        <f t="shared" si="6"/>
      </c>
    </row>
    <row r="20" spans="2:18" ht="13.5" thickBot="1">
      <c r="B20" s="112" t="s">
        <v>120</v>
      </c>
      <c r="C20" s="52">
        <v>333</v>
      </c>
      <c r="D20" s="52">
        <v>598.9</v>
      </c>
      <c r="E20" s="52">
        <v>532.9</v>
      </c>
      <c r="F20" s="52">
        <v>265.8</v>
      </c>
      <c r="G20" s="52">
        <v>-13.5</v>
      </c>
      <c r="H20" s="52">
        <v>4</v>
      </c>
      <c r="I20" s="52">
        <v>1721.5</v>
      </c>
      <c r="K20" s="112" t="s">
        <v>120</v>
      </c>
      <c r="L20" s="113">
        <f t="shared" si="0"/>
        <v>-0.40705128205128205</v>
      </c>
      <c r="M20" s="113">
        <f t="shared" si="1"/>
        <v>0.036338466862779084</v>
      </c>
      <c r="N20" s="113">
        <f t="shared" si="2"/>
        <v>0.7616528925619834</v>
      </c>
      <c r="O20" s="113">
        <f t="shared" si="3"/>
        <v>0.17299205648720228</v>
      </c>
      <c r="P20" s="113">
        <f t="shared" si="4"/>
        <v>1.25</v>
      </c>
      <c r="Q20" s="113">
        <f t="shared" si="5"/>
        <v>-9</v>
      </c>
      <c r="R20" s="113">
        <f t="shared" si="6"/>
        <v>0.035800240673886874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05">
        <f t="shared" si="0"/>
      </c>
      <c r="M21" s="105">
        <f t="shared" si="1"/>
      </c>
      <c r="N21" s="105">
        <f t="shared" si="2"/>
      </c>
      <c r="O21" s="105">
        <f t="shared" si="3"/>
      </c>
      <c r="P21" s="105">
        <f t="shared" si="4"/>
      </c>
      <c r="Q21" s="105">
        <f t="shared" si="5"/>
      </c>
      <c r="R21" s="105">
        <f t="shared" si="6"/>
      </c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47.6</v>
      </c>
      <c r="K22" s="109" t="s">
        <v>23</v>
      </c>
      <c r="L22" s="105">
        <f t="shared" si="0"/>
      </c>
      <c r="M22" s="105">
        <f t="shared" si="1"/>
      </c>
      <c r="N22" s="105">
        <f t="shared" si="2"/>
      </c>
      <c r="O22" s="105">
        <f t="shared" si="3"/>
      </c>
      <c r="P22" s="105">
        <f t="shared" si="4"/>
      </c>
      <c r="Q22" s="105">
        <f t="shared" si="5"/>
      </c>
      <c r="R22" s="105">
        <f t="shared" si="6"/>
        <v>-1.6648044692737431</v>
      </c>
    </row>
    <row r="23" spans="2:18" ht="25.5">
      <c r="B23" s="109" t="s">
        <v>83</v>
      </c>
      <c r="C23" s="41"/>
      <c r="D23" s="41"/>
      <c r="E23" s="41"/>
      <c r="F23" s="41"/>
      <c r="G23" s="41"/>
      <c r="H23" s="41"/>
      <c r="I23" s="48">
        <v>0</v>
      </c>
      <c r="K23" s="109" t="s">
        <v>83</v>
      </c>
      <c r="L23" s="105">
        <f t="shared" si="0"/>
      </c>
      <c r="M23" s="105">
        <f t="shared" si="1"/>
      </c>
      <c r="N23" s="105">
        <f t="shared" si="2"/>
      </c>
      <c r="O23" s="105">
        <f t="shared" si="3"/>
      </c>
      <c r="P23" s="105">
        <f t="shared" si="4"/>
      </c>
      <c r="Q23" s="105">
        <f t="shared" si="5"/>
      </c>
      <c r="R23" s="105">
        <f t="shared" si="6"/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05">
        <f t="shared" si="0"/>
      </c>
      <c r="M24" s="105">
        <f t="shared" si="1"/>
      </c>
      <c r="N24" s="105">
        <f t="shared" si="2"/>
      </c>
      <c r="O24" s="105">
        <f t="shared" si="3"/>
      </c>
      <c r="P24" s="105">
        <f t="shared" si="4"/>
      </c>
      <c r="Q24" s="105">
        <f t="shared" si="5"/>
      </c>
      <c r="R24" s="105">
        <f t="shared" si="6"/>
      </c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1769</v>
      </c>
      <c r="K25" s="115" t="s">
        <v>121</v>
      </c>
      <c r="L25" s="108">
        <f t="shared" si="0"/>
      </c>
      <c r="M25" s="108">
        <f t="shared" si="1"/>
      </c>
      <c r="N25" s="108">
        <f t="shared" si="2"/>
      </c>
      <c r="O25" s="108">
        <f t="shared" si="3"/>
      </c>
      <c r="P25" s="108">
        <f t="shared" si="4"/>
      </c>
      <c r="Q25" s="108">
        <f t="shared" si="5"/>
      </c>
      <c r="R25" s="116">
        <f t="shared" si="6"/>
        <v>0.11257861635220134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05">
        <f t="shared" si="0"/>
      </c>
      <c r="M26" s="105">
        <f t="shared" si="1"/>
      </c>
      <c r="N26" s="105">
        <f t="shared" si="2"/>
      </c>
      <c r="O26" s="105">
        <f t="shared" si="3"/>
      </c>
      <c r="P26" s="105">
        <f t="shared" si="4"/>
      </c>
      <c r="Q26" s="105">
        <f t="shared" si="5"/>
      </c>
      <c r="R26" s="105">
        <f t="shared" si="6"/>
      </c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-382.8</v>
      </c>
      <c r="K27" s="109" t="s">
        <v>26</v>
      </c>
      <c r="L27" s="105">
        <f t="shared" si="0"/>
      </c>
      <c r="M27" s="105">
        <f t="shared" si="1"/>
      </c>
      <c r="N27" s="105">
        <f t="shared" si="2"/>
      </c>
      <c r="O27" s="105">
        <f t="shared" si="3"/>
      </c>
      <c r="P27" s="105">
        <f t="shared" si="4"/>
      </c>
      <c r="Q27" s="105">
        <f t="shared" si="5"/>
      </c>
      <c r="R27" s="105">
        <f t="shared" si="6"/>
        <v>0.10699826489300168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05">
        <f t="shared" si="0"/>
      </c>
      <c r="M28" s="105">
        <f t="shared" si="1"/>
      </c>
      <c r="N28" s="105">
        <f t="shared" si="2"/>
      </c>
      <c r="O28" s="105">
        <f t="shared" si="3"/>
      </c>
      <c r="P28" s="105">
        <f t="shared" si="4"/>
      </c>
      <c r="Q28" s="105">
        <f t="shared" si="5"/>
      </c>
      <c r="R28" s="105">
        <f t="shared" si="6"/>
      </c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1386</v>
      </c>
      <c r="K29" s="112" t="s">
        <v>119</v>
      </c>
      <c r="L29" s="118">
        <f t="shared" si="0"/>
      </c>
      <c r="M29" s="118">
        <f t="shared" si="1"/>
      </c>
      <c r="N29" s="118">
        <f t="shared" si="2"/>
      </c>
      <c r="O29" s="118">
        <f t="shared" si="3"/>
      </c>
      <c r="P29" s="118">
        <f t="shared" si="4"/>
      </c>
      <c r="Q29" s="118">
        <f t="shared" si="5"/>
      </c>
      <c r="R29" s="113">
        <f t="shared" si="6"/>
        <v>0.1137002812374448</v>
      </c>
    </row>
    <row r="30" spans="2:18" ht="13.5" thickTop="1">
      <c r="B30" s="119"/>
      <c r="C30" s="41"/>
      <c r="D30" s="41"/>
      <c r="E30" s="41"/>
      <c r="F30" s="41"/>
      <c r="G30" s="41"/>
      <c r="H30" s="41"/>
      <c r="I30" s="48"/>
      <c r="K30" s="119"/>
      <c r="L30" s="105"/>
      <c r="M30" s="105"/>
      <c r="N30" s="105"/>
      <c r="O30" s="105"/>
      <c r="P30" s="105"/>
      <c r="Q30" s="105"/>
      <c r="R30" s="111"/>
    </row>
    <row r="31" spans="2:18" ht="12.75">
      <c r="B31" s="119" t="s">
        <v>122</v>
      </c>
      <c r="C31" s="41"/>
      <c r="D31" s="41"/>
      <c r="E31" s="41"/>
      <c r="F31" s="41"/>
      <c r="G31" s="41"/>
      <c r="H31" s="41"/>
      <c r="I31" s="48"/>
      <c r="K31" s="119" t="s">
        <v>122</v>
      </c>
      <c r="L31" s="105"/>
      <c r="M31" s="105"/>
      <c r="N31" s="105"/>
      <c r="O31" s="105"/>
      <c r="P31" s="105"/>
      <c r="Q31" s="105"/>
      <c r="R31" s="105"/>
    </row>
    <row r="32" spans="2:18" ht="12.75">
      <c r="B32" s="109" t="s">
        <v>25</v>
      </c>
      <c r="C32" s="41">
        <v>14827</v>
      </c>
      <c r="D32" s="41">
        <v>19147</v>
      </c>
      <c r="E32" s="41">
        <v>14783</v>
      </c>
      <c r="F32" s="41">
        <v>4369</v>
      </c>
      <c r="G32" s="41">
        <v>267</v>
      </c>
      <c r="H32" s="41">
        <v>-5435</v>
      </c>
      <c r="I32" s="48">
        <v>47958</v>
      </c>
      <c r="K32" s="109" t="s">
        <v>25</v>
      </c>
      <c r="L32" s="105">
        <f aca="true" t="shared" si="7" ref="L32:R35">_xlfn.IFERROR(C32/C74-1,"")</f>
      </c>
      <c r="M32" s="105">
        <f t="shared" si="7"/>
      </c>
      <c r="N32" s="105">
        <f t="shared" si="7"/>
      </c>
      <c r="O32" s="105">
        <f t="shared" si="7"/>
      </c>
      <c r="P32" s="105">
        <f t="shared" si="7"/>
      </c>
      <c r="Q32" s="105">
        <f t="shared" si="7"/>
      </c>
      <c r="R32" s="105">
        <f t="shared" si="7"/>
        <v>-139.6871023713129</v>
      </c>
    </row>
    <row r="33" spans="2:18" ht="25.5">
      <c r="B33" s="109" t="s">
        <v>29</v>
      </c>
      <c r="C33" s="41"/>
      <c r="D33" s="41">
        <v>840.3</v>
      </c>
      <c r="E33" s="41"/>
      <c r="F33" s="41"/>
      <c r="G33" s="41"/>
      <c r="H33" s="41"/>
      <c r="I33" s="48">
        <v>840.3</v>
      </c>
      <c r="K33" s="109" t="s">
        <v>29</v>
      </c>
      <c r="L33" s="105">
        <f t="shared" si="7"/>
      </c>
      <c r="M33" s="105">
        <f t="shared" si="7"/>
      </c>
      <c r="N33" s="105">
        <f t="shared" si="7"/>
      </c>
      <c r="O33" s="105">
        <f t="shared" si="7"/>
      </c>
      <c r="P33" s="105">
        <f t="shared" si="7"/>
      </c>
      <c r="Q33" s="105">
        <f t="shared" si="7"/>
      </c>
      <c r="R33" s="105">
        <f t="shared" si="7"/>
      </c>
    </row>
    <row r="34" spans="2:18" ht="12.75">
      <c r="B34" s="109" t="s">
        <v>30</v>
      </c>
      <c r="C34" s="41"/>
      <c r="D34" s="41"/>
      <c r="E34" s="41"/>
      <c r="F34" s="41"/>
      <c r="G34" s="41"/>
      <c r="H34" s="41"/>
      <c r="I34" s="48">
        <v>701</v>
      </c>
      <c r="K34" s="109" t="s">
        <v>30</v>
      </c>
      <c r="L34" s="105">
        <f t="shared" si="7"/>
      </c>
      <c r="M34" s="105">
        <f t="shared" si="7"/>
      </c>
      <c r="N34" s="105">
        <f t="shared" si="7"/>
      </c>
      <c r="O34" s="105">
        <f t="shared" si="7"/>
      </c>
      <c r="P34" s="105">
        <f t="shared" si="7"/>
      </c>
      <c r="Q34" s="105">
        <f t="shared" si="7"/>
      </c>
      <c r="R34" s="105">
        <f t="shared" si="7"/>
        <v>-0.43672157492969066</v>
      </c>
    </row>
    <row r="35" spans="2:18" ht="12.75">
      <c r="B35" s="109" t="s">
        <v>31</v>
      </c>
      <c r="C35" s="41"/>
      <c r="D35" s="41"/>
      <c r="E35" s="41"/>
      <c r="F35" s="41"/>
      <c r="G35" s="41"/>
      <c r="H35" s="41"/>
      <c r="I35" s="48">
        <v>1461</v>
      </c>
      <c r="K35" s="109" t="s">
        <v>31</v>
      </c>
      <c r="L35" s="105">
        <f t="shared" si="7"/>
      </c>
      <c r="M35" s="105">
        <f t="shared" si="7"/>
      </c>
      <c r="N35" s="105">
        <f t="shared" si="7"/>
      </c>
      <c r="O35" s="105">
        <f t="shared" si="7"/>
      </c>
      <c r="P35" s="105">
        <f t="shared" si="7"/>
      </c>
      <c r="Q35" s="105">
        <f t="shared" si="7"/>
      </c>
      <c r="R35" s="105">
        <f t="shared" si="7"/>
      </c>
    </row>
    <row r="36" spans="2:18" ht="12.75">
      <c r="B36" s="109"/>
      <c r="C36" s="41"/>
      <c r="D36" s="41"/>
      <c r="E36" s="41"/>
      <c r="F36" s="41"/>
      <c r="G36" s="41"/>
      <c r="H36" s="41"/>
      <c r="I36" s="48"/>
      <c r="K36" s="109"/>
      <c r="L36" s="105"/>
      <c r="M36" s="105"/>
      <c r="N36" s="105"/>
      <c r="O36" s="105"/>
      <c r="P36" s="105"/>
      <c r="Q36" s="105"/>
      <c r="R36" s="105"/>
    </row>
    <row r="37" spans="2:18" ht="13.5" thickBot="1">
      <c r="B37" s="112" t="s">
        <v>61</v>
      </c>
      <c r="C37" s="52"/>
      <c r="D37" s="52"/>
      <c r="E37" s="52"/>
      <c r="F37" s="52"/>
      <c r="G37" s="52"/>
      <c r="H37" s="52"/>
      <c r="I37" s="52">
        <v>50960</v>
      </c>
      <c r="K37" s="112" t="s">
        <v>61</v>
      </c>
      <c r="L37" s="113">
        <f aca="true" t="shared" si="8" ref="L37:R37">_xlfn.IFERROR(C37/C79-1,"")</f>
        <v>-1</v>
      </c>
      <c r="M37" s="113">
        <f t="shared" si="8"/>
        <v>-1</v>
      </c>
      <c r="N37" s="113">
        <f t="shared" si="8"/>
        <v>-1</v>
      </c>
      <c r="O37" s="113">
        <f t="shared" si="8"/>
        <v>-1</v>
      </c>
      <c r="P37" s="113">
        <f t="shared" si="8"/>
        <v>-1</v>
      </c>
      <c r="Q37" s="113">
        <f t="shared" si="8"/>
        <v>-1</v>
      </c>
      <c r="R37" s="113">
        <f t="shared" si="8"/>
        <v>0.09669227623905141</v>
      </c>
    </row>
    <row r="38" spans="2:18" ht="13.5" thickTop="1">
      <c r="B38" s="109"/>
      <c r="C38" s="41"/>
      <c r="D38" s="41"/>
      <c r="E38" s="41"/>
      <c r="F38" s="41"/>
      <c r="G38" s="41"/>
      <c r="H38" s="41"/>
      <c r="I38" s="48"/>
      <c r="K38" s="109"/>
      <c r="L38" s="105"/>
      <c r="M38" s="105"/>
      <c r="N38" s="105"/>
      <c r="O38" s="105"/>
      <c r="P38" s="105"/>
      <c r="Q38" s="105"/>
      <c r="R38" s="105"/>
    </row>
    <row r="39" spans="2:18" ht="12.75">
      <c r="B39" s="109" t="s">
        <v>62</v>
      </c>
      <c r="C39" s="41"/>
      <c r="D39" s="41"/>
      <c r="E39" s="41"/>
      <c r="F39" s="41"/>
      <c r="G39" s="41"/>
      <c r="H39" s="41"/>
      <c r="I39" s="48">
        <v>32103</v>
      </c>
      <c r="K39" s="109" t="s">
        <v>62</v>
      </c>
      <c r="L39" s="105">
        <f aca="true" t="shared" si="9" ref="L39:R42">_xlfn.IFERROR(C39/C81-1,"")</f>
      </c>
      <c r="M39" s="105">
        <f t="shared" si="9"/>
      </c>
      <c r="N39" s="105">
        <f t="shared" si="9"/>
      </c>
      <c r="O39" s="105">
        <f t="shared" si="9"/>
      </c>
      <c r="P39" s="105">
        <f t="shared" si="9"/>
      </c>
      <c r="Q39" s="105">
        <f t="shared" si="9"/>
      </c>
      <c r="R39" s="105">
        <f t="shared" si="9"/>
        <v>65.60373443983403</v>
      </c>
    </row>
    <row r="40" spans="2:18" ht="12.75">
      <c r="B40" s="109" t="s">
        <v>63</v>
      </c>
      <c r="C40" s="41">
        <v>3836</v>
      </c>
      <c r="D40" s="41">
        <v>4649</v>
      </c>
      <c r="E40" s="41">
        <v>2492</v>
      </c>
      <c r="F40" s="41">
        <v>1988</v>
      </c>
      <c r="G40" s="41">
        <v>122</v>
      </c>
      <c r="H40" s="41">
        <v>-5066</v>
      </c>
      <c r="I40" s="48">
        <v>8021</v>
      </c>
      <c r="K40" s="109" t="s">
        <v>63</v>
      </c>
      <c r="L40" s="105">
        <f t="shared" si="9"/>
      </c>
      <c r="M40" s="105">
        <f t="shared" si="9"/>
      </c>
      <c r="N40" s="105">
        <f t="shared" si="9"/>
      </c>
      <c r="O40" s="105">
        <f t="shared" si="9"/>
      </c>
      <c r="P40" s="105">
        <f t="shared" si="9"/>
      </c>
      <c r="Q40" s="105">
        <f t="shared" si="9"/>
      </c>
      <c r="R40" s="105">
        <f t="shared" si="9"/>
        <v>3.707159624413146</v>
      </c>
    </row>
    <row r="41" spans="2:18" ht="12.75">
      <c r="B41" s="109" t="s">
        <v>64</v>
      </c>
      <c r="C41" s="41"/>
      <c r="D41" s="41"/>
      <c r="E41" s="41"/>
      <c r="F41" s="41"/>
      <c r="G41" s="41"/>
      <c r="H41" s="41"/>
      <c r="I41" s="48">
        <v>7706</v>
      </c>
      <c r="K41" s="109" t="s">
        <v>64</v>
      </c>
      <c r="L41" s="105">
        <f t="shared" si="9"/>
      </c>
      <c r="M41" s="105">
        <f t="shared" si="9"/>
      </c>
      <c r="N41" s="105">
        <f t="shared" si="9"/>
      </c>
      <c r="O41" s="105">
        <f t="shared" si="9"/>
      </c>
      <c r="P41" s="105">
        <f t="shared" si="9"/>
      </c>
      <c r="Q41" s="105">
        <f t="shared" si="9"/>
      </c>
      <c r="R41" s="105">
        <f t="shared" si="9"/>
      </c>
    </row>
    <row r="42" spans="2:18" ht="12.75">
      <c r="B42" s="109" t="s">
        <v>60</v>
      </c>
      <c r="C42" s="41"/>
      <c r="D42" s="41"/>
      <c r="E42" s="41"/>
      <c r="F42" s="41"/>
      <c r="G42" s="41"/>
      <c r="H42" s="41"/>
      <c r="I42" s="48">
        <v>3130</v>
      </c>
      <c r="K42" s="109" t="s">
        <v>60</v>
      </c>
      <c r="L42" s="105">
        <f t="shared" si="9"/>
      </c>
      <c r="M42" s="105">
        <f t="shared" si="9"/>
      </c>
      <c r="N42" s="105">
        <f t="shared" si="9"/>
      </c>
      <c r="O42" s="105">
        <f t="shared" si="9"/>
      </c>
      <c r="P42" s="105">
        <f t="shared" si="9"/>
      </c>
      <c r="Q42" s="105">
        <f t="shared" si="9"/>
      </c>
      <c r="R42" s="105">
        <f t="shared" si="9"/>
        <v>-0.9367791714637743</v>
      </c>
    </row>
    <row r="43" spans="2:18" ht="12.75">
      <c r="B43" s="109"/>
      <c r="C43" s="41"/>
      <c r="D43" s="41"/>
      <c r="E43" s="41"/>
      <c r="F43" s="41"/>
      <c r="G43" s="41"/>
      <c r="H43" s="41"/>
      <c r="I43" s="48"/>
      <c r="K43" s="109"/>
      <c r="L43" s="105"/>
      <c r="M43" s="105"/>
      <c r="N43" s="105"/>
      <c r="O43" s="105"/>
      <c r="P43" s="105"/>
      <c r="Q43" s="105"/>
      <c r="R43" s="105"/>
    </row>
    <row r="44" spans="2:18" ht="13.5" thickBot="1">
      <c r="B44" s="112" t="s">
        <v>65</v>
      </c>
      <c r="C44" s="52"/>
      <c r="D44" s="52"/>
      <c r="E44" s="52"/>
      <c r="F44" s="52"/>
      <c r="G44" s="52"/>
      <c r="H44" s="52"/>
      <c r="I44" s="52">
        <v>50960</v>
      </c>
      <c r="K44" s="112" t="s">
        <v>65</v>
      </c>
      <c r="L44" s="113">
        <f aca="true" t="shared" si="10" ref="L44:R44">_xlfn.IFERROR(C44/C86-1,"")</f>
      </c>
      <c r="M44" s="113">
        <f t="shared" si="10"/>
      </c>
      <c r="N44" s="113">
        <f t="shared" si="10"/>
      </c>
      <c r="O44" s="113">
        <f t="shared" si="10"/>
      </c>
      <c r="P44" s="113">
        <f t="shared" si="10"/>
      </c>
      <c r="Q44" s="113">
        <f t="shared" si="10"/>
      </c>
      <c r="R44" s="113">
        <f t="shared" si="10"/>
        <v>0.6161872442992611</v>
      </c>
    </row>
    <row r="45" spans="2:18" ht="13.5" thickTop="1">
      <c r="B45" s="119"/>
      <c r="C45" s="41"/>
      <c r="D45" s="41"/>
      <c r="E45" s="41"/>
      <c r="F45" s="41"/>
      <c r="G45" s="41"/>
      <c r="H45" s="41"/>
      <c r="I45" s="48"/>
      <c r="K45" s="119"/>
      <c r="L45" s="105"/>
      <c r="M45" s="105"/>
      <c r="N45" s="105"/>
      <c r="O45" s="105"/>
      <c r="P45" s="105"/>
      <c r="Q45" s="105"/>
      <c r="R45" s="111"/>
    </row>
    <row r="46" spans="2:18" ht="12.75">
      <c r="B46" s="119" t="s">
        <v>38</v>
      </c>
      <c r="C46" s="41"/>
      <c r="D46" s="41"/>
      <c r="E46" s="41"/>
      <c r="F46" s="41"/>
      <c r="G46" s="41"/>
      <c r="H46" s="41"/>
      <c r="I46" s="41"/>
      <c r="K46" s="119" t="s">
        <v>38</v>
      </c>
      <c r="L46" s="105">
        <f aca="true" t="shared" si="11" ref="L46:R49">_xlfn.IFERROR(C46/C93-1,"")</f>
      </c>
      <c r="M46" s="105">
        <f t="shared" si="11"/>
      </c>
      <c r="N46" s="105">
        <f t="shared" si="11"/>
      </c>
      <c r="O46" s="105">
        <f t="shared" si="11"/>
      </c>
      <c r="P46" s="105">
        <f t="shared" si="11"/>
      </c>
      <c r="Q46" s="105">
        <f t="shared" si="11"/>
      </c>
      <c r="R46" s="105">
        <f t="shared" si="11"/>
      </c>
    </row>
    <row r="47" spans="2:18" ht="26.25" thickBot="1">
      <c r="B47" s="120" t="s">
        <v>127</v>
      </c>
      <c r="C47" s="117">
        <v>-293.9</v>
      </c>
      <c r="D47" s="117">
        <v>-25.7</v>
      </c>
      <c r="E47" s="117">
        <v>-362</v>
      </c>
      <c r="F47" s="117">
        <v>-104.9</v>
      </c>
      <c r="G47" s="117">
        <v>-1.9</v>
      </c>
      <c r="H47" s="117">
        <v>11</v>
      </c>
      <c r="I47" s="52">
        <v>-777.5</v>
      </c>
      <c r="K47" s="120" t="s">
        <v>127</v>
      </c>
      <c r="L47" s="118">
        <f t="shared" si="11"/>
        <v>-0.2591378875724729</v>
      </c>
      <c r="M47" s="118">
        <f t="shared" si="11"/>
        <v>-0.5114068441064639</v>
      </c>
      <c r="N47" s="118">
        <f t="shared" si="11"/>
        <v>-0.013623978201634857</v>
      </c>
      <c r="O47" s="118">
        <f t="shared" si="11"/>
        <v>0.01254826254826269</v>
      </c>
      <c r="P47" s="118">
        <f t="shared" si="11"/>
        <v>0.05555555555555558</v>
      </c>
      <c r="Q47" s="118">
        <f t="shared" si="11"/>
        <v>-0.7736625514403292</v>
      </c>
      <c r="R47" s="113">
        <f t="shared" si="11"/>
        <v>-0.10939289805269192</v>
      </c>
    </row>
    <row r="48" spans="2:18" ht="13.5" thickTop="1">
      <c r="B48" s="109" t="s">
        <v>66</v>
      </c>
      <c r="C48" s="41">
        <v>-2890.8</v>
      </c>
      <c r="D48" s="41">
        <v>-1591</v>
      </c>
      <c r="E48" s="41">
        <v>-121</v>
      </c>
      <c r="F48" s="41">
        <v>-59.7</v>
      </c>
      <c r="G48" s="41">
        <v>-18</v>
      </c>
      <c r="H48" s="41">
        <v>0</v>
      </c>
      <c r="I48" s="48">
        <v>-4680.9</v>
      </c>
      <c r="K48" s="109" t="s">
        <v>66</v>
      </c>
      <c r="L48" s="105">
        <f t="shared" si="11"/>
        <v>0.2105527638190956</v>
      </c>
      <c r="M48" s="105">
        <f t="shared" si="11"/>
        <v>-0.0010046464900163032</v>
      </c>
      <c r="N48" s="105">
        <f t="shared" si="11"/>
        <v>0.06420404573438865</v>
      </c>
      <c r="O48" s="105">
        <f t="shared" si="11"/>
        <v>1.2961538461538464</v>
      </c>
      <c r="P48" s="105">
        <f t="shared" si="11"/>
        <v>-0.16666666666666674</v>
      </c>
      <c r="Q48" s="105">
        <f t="shared" si="11"/>
      </c>
      <c r="R48" s="111">
        <f t="shared" si="11"/>
        <v>0.1301062288749395</v>
      </c>
    </row>
    <row r="49" spans="2:18" ht="13.5" thickBot="1">
      <c r="B49" s="121" t="s">
        <v>39</v>
      </c>
      <c r="C49" s="122"/>
      <c r="D49" s="122"/>
      <c r="E49" s="122"/>
      <c r="F49" s="122"/>
      <c r="G49" s="122"/>
      <c r="H49" s="122"/>
      <c r="I49" s="122">
        <v>-33.7</v>
      </c>
      <c r="K49" s="121" t="s">
        <v>39</v>
      </c>
      <c r="L49" s="123">
        <f t="shared" si="11"/>
      </c>
      <c r="M49" s="123">
        <f t="shared" si="11"/>
      </c>
      <c r="N49" s="123">
        <f t="shared" si="11"/>
      </c>
      <c r="O49" s="123">
        <f t="shared" si="11"/>
      </c>
      <c r="P49" s="123">
        <f t="shared" si="11"/>
      </c>
      <c r="Q49" s="123">
        <f t="shared" si="11"/>
      </c>
      <c r="R49" s="123">
        <f t="shared" si="11"/>
        <v>-0.19570405727923623</v>
      </c>
    </row>
    <row r="50" spans="2:18" ht="13.5" thickTop="1">
      <c r="B50" s="104"/>
      <c r="C50" s="41"/>
      <c r="D50" s="41"/>
      <c r="E50" s="41"/>
      <c r="F50" s="41"/>
      <c r="G50" s="41"/>
      <c r="H50" s="41"/>
      <c r="I50" s="41"/>
      <c r="K50" s="104"/>
      <c r="L50" s="41"/>
      <c r="M50" s="41"/>
      <c r="N50" s="41"/>
      <c r="O50" s="41"/>
      <c r="P50" s="41"/>
      <c r="Q50" s="41"/>
      <c r="R50" s="41"/>
    </row>
    <row r="51" spans="2:18" ht="25.5">
      <c r="B51" s="97" t="s">
        <v>305</v>
      </c>
      <c r="C51" s="98" t="s">
        <v>112</v>
      </c>
      <c r="D51" s="98" t="s">
        <v>111</v>
      </c>
      <c r="E51" s="98" t="s">
        <v>100</v>
      </c>
      <c r="F51" s="98" t="s">
        <v>128</v>
      </c>
      <c r="G51" s="98" t="s">
        <v>72</v>
      </c>
      <c r="H51" s="98" t="s">
        <v>101</v>
      </c>
      <c r="I51" s="98" t="s">
        <v>110</v>
      </c>
      <c r="K51" s="99" t="s">
        <v>307</v>
      </c>
      <c r="L51" s="100" t="s">
        <v>112</v>
      </c>
      <c r="M51" s="100" t="s">
        <v>48</v>
      </c>
      <c r="N51" s="100" t="s">
        <v>100</v>
      </c>
      <c r="O51" s="100" t="s">
        <v>128</v>
      </c>
      <c r="P51" s="100" t="s">
        <v>72</v>
      </c>
      <c r="Q51" s="100" t="s">
        <v>101</v>
      </c>
      <c r="R51" s="100" t="s">
        <v>110</v>
      </c>
    </row>
    <row r="52" spans="2:18" ht="12.75">
      <c r="B52" s="101" t="s">
        <v>114</v>
      </c>
      <c r="C52" s="102"/>
      <c r="D52" s="102"/>
      <c r="E52" s="102"/>
      <c r="F52" s="102"/>
      <c r="G52" s="102"/>
      <c r="H52" s="102"/>
      <c r="I52" s="103"/>
      <c r="K52" s="101" t="s">
        <v>114</v>
      </c>
      <c r="L52" s="371" t="s">
        <v>170</v>
      </c>
      <c r="M52" s="371"/>
      <c r="N52" s="371"/>
      <c r="O52" s="371"/>
      <c r="P52" s="371"/>
      <c r="Q52" s="371"/>
      <c r="R52" s="371"/>
    </row>
    <row r="53" spans="2:18" ht="12.75">
      <c r="B53" s="104"/>
      <c r="C53" s="41"/>
      <c r="D53" s="41"/>
      <c r="E53" s="41"/>
      <c r="F53" s="41"/>
      <c r="G53" s="41"/>
      <c r="H53" s="41"/>
      <c r="I53" s="41"/>
      <c r="K53" s="104"/>
      <c r="L53" s="41"/>
      <c r="M53" s="41"/>
      <c r="N53" s="41"/>
      <c r="O53" s="41"/>
      <c r="P53" s="41"/>
      <c r="Q53" s="41"/>
      <c r="R53" s="41"/>
    </row>
    <row r="54" spans="2:18" ht="12.75">
      <c r="B54" s="104" t="s">
        <v>80</v>
      </c>
      <c r="C54" s="41">
        <v>811</v>
      </c>
      <c r="D54" s="41">
        <v>11070.9</v>
      </c>
      <c r="E54" s="41">
        <v>91</v>
      </c>
      <c r="F54" s="41">
        <v>457</v>
      </c>
      <c r="G54" s="41">
        <v>64.5</v>
      </c>
      <c r="H54" s="41">
        <v>0</v>
      </c>
      <c r="I54" s="48">
        <v>12495</v>
      </c>
      <c r="K54" s="104" t="s">
        <v>80</v>
      </c>
      <c r="L54" s="43">
        <f aca="true" t="shared" si="12" ref="L54:R56">C7-C54</f>
        <v>-133.5</v>
      </c>
      <c r="M54" s="43">
        <f t="shared" si="12"/>
        <v>-1545</v>
      </c>
      <c r="N54" s="43">
        <f t="shared" si="12"/>
        <v>152.8</v>
      </c>
      <c r="O54" s="43">
        <f t="shared" si="12"/>
        <v>53</v>
      </c>
      <c r="P54" s="43">
        <f t="shared" si="12"/>
        <v>-42.5</v>
      </c>
      <c r="Q54" s="43">
        <f t="shared" si="12"/>
        <v>0</v>
      </c>
      <c r="R54" s="43">
        <f t="shared" si="12"/>
        <v>-1515.1000000000004</v>
      </c>
    </row>
    <row r="55" spans="2:18" ht="12.75">
      <c r="B55" s="104" t="s">
        <v>81</v>
      </c>
      <c r="C55" s="41">
        <v>406</v>
      </c>
      <c r="D55" s="41">
        <v>118.5</v>
      </c>
      <c r="E55" s="41">
        <v>1225</v>
      </c>
      <c r="F55" s="41">
        <v>230</v>
      </c>
      <c r="G55" s="41">
        <v>23</v>
      </c>
      <c r="H55" s="41">
        <v>-2003.8</v>
      </c>
      <c r="I55" s="48">
        <v>0</v>
      </c>
      <c r="K55" s="104" t="s">
        <v>81</v>
      </c>
      <c r="L55" s="43">
        <f t="shared" si="12"/>
        <v>-39</v>
      </c>
      <c r="M55" s="43">
        <f t="shared" si="12"/>
        <v>-25.5</v>
      </c>
      <c r="N55" s="43">
        <f t="shared" si="12"/>
        <v>-72</v>
      </c>
      <c r="O55" s="43">
        <f t="shared" si="12"/>
        <v>1.5</v>
      </c>
      <c r="P55" s="43">
        <f t="shared" si="12"/>
        <v>1.6000000000000014</v>
      </c>
      <c r="Q55" s="43">
        <f t="shared" si="12"/>
        <v>134.20000000000005</v>
      </c>
      <c r="R55" s="43">
        <f t="shared" si="12"/>
        <v>0</v>
      </c>
    </row>
    <row r="56" spans="2:18" ht="12.75">
      <c r="B56" s="106" t="s">
        <v>82</v>
      </c>
      <c r="C56" s="107">
        <v>1217.6</v>
      </c>
      <c r="D56" s="107">
        <v>11189.5</v>
      </c>
      <c r="E56" s="107">
        <v>1316</v>
      </c>
      <c r="F56" s="107">
        <v>687.6</v>
      </c>
      <c r="G56" s="107">
        <v>87.8</v>
      </c>
      <c r="H56" s="107">
        <v>-2003.8</v>
      </c>
      <c r="I56" s="37">
        <v>12495</v>
      </c>
      <c r="K56" s="106" t="s">
        <v>82</v>
      </c>
      <c r="L56" s="114">
        <f t="shared" si="12"/>
        <v>-173</v>
      </c>
      <c r="M56" s="114">
        <f t="shared" si="12"/>
        <v>-1570.5</v>
      </c>
      <c r="N56" s="114">
        <f t="shared" si="12"/>
        <v>81</v>
      </c>
      <c r="O56" s="114">
        <f t="shared" si="12"/>
        <v>54</v>
      </c>
      <c r="P56" s="114">
        <f t="shared" si="12"/>
        <v>-40.8</v>
      </c>
      <c r="Q56" s="114">
        <f t="shared" si="12"/>
        <v>134.20000000000005</v>
      </c>
      <c r="R56" s="114">
        <f t="shared" si="12"/>
        <v>-1515.1000000000004</v>
      </c>
    </row>
    <row r="57" spans="2:18" ht="12.75">
      <c r="B57" s="104"/>
      <c r="C57" s="41"/>
      <c r="D57" s="41"/>
      <c r="E57" s="41"/>
      <c r="F57" s="41"/>
      <c r="G57" s="41"/>
      <c r="H57" s="41"/>
      <c r="I57" s="48"/>
      <c r="K57" s="104"/>
      <c r="L57" s="43"/>
      <c r="M57" s="43"/>
      <c r="N57" s="43"/>
      <c r="O57" s="43"/>
      <c r="P57" s="43"/>
      <c r="Q57" s="43"/>
      <c r="R57" s="43"/>
    </row>
    <row r="58" spans="2:18" ht="12.75">
      <c r="B58" s="109" t="s">
        <v>105</v>
      </c>
      <c r="C58" s="41">
        <v>-317</v>
      </c>
      <c r="D58" s="41">
        <v>-40</v>
      </c>
      <c r="E58" s="41">
        <v>-218.8</v>
      </c>
      <c r="F58" s="41">
        <v>-83</v>
      </c>
      <c r="G58" s="41">
        <v>-4.5</v>
      </c>
      <c r="H58" s="41">
        <v>0</v>
      </c>
      <c r="I58" s="48">
        <v>-663.7</v>
      </c>
      <c r="K58" s="109" t="s">
        <v>105</v>
      </c>
      <c r="L58" s="43">
        <f aca="true" t="shared" si="13" ref="L58:R65">C11-C58</f>
        <v>31</v>
      </c>
      <c r="M58" s="43">
        <f t="shared" si="13"/>
        <v>-20.700000000000003</v>
      </c>
      <c r="N58" s="43">
        <f t="shared" si="13"/>
        <v>-6.199999999999989</v>
      </c>
      <c r="O58" s="43">
        <f t="shared" si="13"/>
        <v>-13</v>
      </c>
      <c r="P58" s="43">
        <f t="shared" si="13"/>
        <v>1</v>
      </c>
      <c r="Q58" s="43">
        <f t="shared" si="13"/>
        <v>0.4</v>
      </c>
      <c r="R58" s="43">
        <f t="shared" si="13"/>
        <v>-8</v>
      </c>
    </row>
    <row r="59" spans="2:18" ht="12.75">
      <c r="B59" s="109" t="s">
        <v>51</v>
      </c>
      <c r="C59" s="41">
        <v>-338.7</v>
      </c>
      <c r="D59" s="41">
        <v>-10571</v>
      </c>
      <c r="E59" s="41">
        <v>-794.9</v>
      </c>
      <c r="F59" s="41">
        <v>-377.8</v>
      </c>
      <c r="G59" s="41">
        <v>-89</v>
      </c>
      <c r="H59" s="41">
        <v>2002.8</v>
      </c>
      <c r="I59" s="48">
        <v>-10169</v>
      </c>
      <c r="K59" s="109" t="s">
        <v>51</v>
      </c>
      <c r="L59" s="43">
        <f t="shared" si="13"/>
        <v>-87.30000000000001</v>
      </c>
      <c r="M59" s="43">
        <f t="shared" si="13"/>
        <v>1612</v>
      </c>
      <c r="N59" s="43">
        <f t="shared" si="13"/>
        <v>156.19999999999993</v>
      </c>
      <c r="O59" s="43">
        <f t="shared" si="13"/>
        <v>-1.8000000000000114</v>
      </c>
      <c r="P59" s="43">
        <f t="shared" si="13"/>
        <v>32</v>
      </c>
      <c r="Q59" s="43">
        <f t="shared" si="13"/>
        <v>-128.79999999999995</v>
      </c>
      <c r="R59" s="43">
        <f t="shared" si="13"/>
        <v>1582.3999999999996</v>
      </c>
    </row>
    <row r="60" spans="2:18" ht="12.75">
      <c r="B60" s="184" t="s">
        <v>15</v>
      </c>
      <c r="C60" s="41">
        <v>-66.6</v>
      </c>
      <c r="D60" s="41">
        <v>-8996.6</v>
      </c>
      <c r="E60" s="41">
        <v>-178</v>
      </c>
      <c r="F60" s="41">
        <v>-294</v>
      </c>
      <c r="G60" s="41">
        <v>-43.9</v>
      </c>
      <c r="H60" s="41">
        <v>742.6</v>
      </c>
      <c r="I60" s="48">
        <v>-8837</v>
      </c>
      <c r="J60" s="21"/>
      <c r="K60" s="184" t="s">
        <v>15</v>
      </c>
      <c r="L60" s="43">
        <f t="shared" si="13"/>
        <v>8.599999999999994</v>
      </c>
      <c r="M60" s="43">
        <f t="shared" si="13"/>
        <v>1226.6000000000004</v>
      </c>
      <c r="N60" s="43">
        <f t="shared" si="13"/>
        <v>8</v>
      </c>
      <c r="O60" s="43">
        <f t="shared" si="13"/>
        <v>-6</v>
      </c>
      <c r="P60" s="43">
        <f t="shared" si="13"/>
        <v>27.2</v>
      </c>
      <c r="Q60" s="43">
        <f t="shared" si="13"/>
        <v>-63.60000000000002</v>
      </c>
      <c r="R60" s="43">
        <f t="shared" si="13"/>
        <v>1201</v>
      </c>
    </row>
    <row r="61" spans="2:18" ht="12.75">
      <c r="B61" s="185" t="s">
        <v>73</v>
      </c>
      <c r="C61" s="41">
        <v>-205</v>
      </c>
      <c r="D61" s="41">
        <v>-97.7</v>
      </c>
      <c r="E61" s="41">
        <v>-342</v>
      </c>
      <c r="F61" s="41">
        <v>-31.8</v>
      </c>
      <c r="G61" s="41">
        <v>-20.8</v>
      </c>
      <c r="H61" s="41">
        <v>0</v>
      </c>
      <c r="I61" s="48">
        <v>-697.6</v>
      </c>
      <c r="J61" s="21"/>
      <c r="K61" s="185" t="s">
        <v>73</v>
      </c>
      <c r="L61" s="43">
        <f t="shared" si="13"/>
        <v>14.099999999999994</v>
      </c>
      <c r="M61" s="43">
        <f t="shared" si="13"/>
        <v>11.700000000000003</v>
      </c>
      <c r="N61" s="43">
        <f t="shared" si="13"/>
        <v>125</v>
      </c>
      <c r="O61" s="43">
        <f t="shared" si="13"/>
        <v>2.3000000000000007</v>
      </c>
      <c r="P61" s="43">
        <f t="shared" si="13"/>
        <v>0.10000000000000142</v>
      </c>
      <c r="Q61" s="43">
        <f t="shared" si="13"/>
        <v>0</v>
      </c>
      <c r="R61" s="43">
        <f t="shared" si="13"/>
        <v>152.80000000000007</v>
      </c>
    </row>
    <row r="62" spans="2:18" ht="12.75">
      <c r="B62" s="184" t="s">
        <v>106</v>
      </c>
      <c r="C62" s="41">
        <v>-182</v>
      </c>
      <c r="D62" s="41">
        <v>-1386.6</v>
      </c>
      <c r="E62" s="41">
        <v>-154.7</v>
      </c>
      <c r="F62" s="41">
        <v>-21.7</v>
      </c>
      <c r="G62" s="41">
        <v>-23</v>
      </c>
      <c r="H62" s="41">
        <v>1245.7</v>
      </c>
      <c r="I62" s="48">
        <v>-522.9</v>
      </c>
      <c r="J62" s="21"/>
      <c r="K62" s="184" t="s">
        <v>106</v>
      </c>
      <c r="L62" s="43">
        <f t="shared" si="13"/>
        <v>-43.599999999999994</v>
      </c>
      <c r="M62" s="43">
        <f t="shared" si="13"/>
        <v>121.59999999999991</v>
      </c>
      <c r="N62" s="43">
        <f t="shared" si="13"/>
        <v>-5.300000000000011</v>
      </c>
      <c r="O62" s="43">
        <f t="shared" si="13"/>
        <v>-1.1999999999999993</v>
      </c>
      <c r="P62" s="43">
        <f t="shared" si="13"/>
        <v>4</v>
      </c>
      <c r="Q62" s="43">
        <f t="shared" si="13"/>
        <v>-73.10000000000014</v>
      </c>
      <c r="R62" s="43">
        <f t="shared" si="13"/>
        <v>2.1000000000000227</v>
      </c>
    </row>
    <row r="63" spans="2:18" ht="12.75">
      <c r="B63" s="184" t="s">
        <v>14</v>
      </c>
      <c r="C63" s="41">
        <v>139</v>
      </c>
      <c r="D63" s="41">
        <v>9.8</v>
      </c>
      <c r="E63" s="41">
        <v>42.7</v>
      </c>
      <c r="F63" s="41">
        <v>0</v>
      </c>
      <c r="G63" s="41">
        <v>0</v>
      </c>
      <c r="H63" s="41">
        <v>13.9</v>
      </c>
      <c r="I63" s="48">
        <v>206</v>
      </c>
      <c r="J63" s="21"/>
      <c r="K63" s="184" t="s">
        <v>14</v>
      </c>
      <c r="L63" s="43">
        <f t="shared" si="13"/>
        <v>-51</v>
      </c>
      <c r="M63" s="43">
        <f t="shared" si="13"/>
        <v>-0.20000000000000107</v>
      </c>
      <c r="N63" s="43">
        <f t="shared" si="13"/>
        <v>1.0999999999999943</v>
      </c>
      <c r="O63" s="43">
        <f t="shared" si="13"/>
        <v>0</v>
      </c>
      <c r="P63" s="43">
        <f t="shared" si="13"/>
        <v>0</v>
      </c>
      <c r="Q63" s="43">
        <f t="shared" si="13"/>
        <v>6.999999999999998</v>
      </c>
      <c r="R63" s="43">
        <f t="shared" si="13"/>
        <v>-43.19999999999999</v>
      </c>
    </row>
    <row r="64" spans="2:18" ht="12.75">
      <c r="B64" s="184" t="s">
        <v>224</v>
      </c>
      <c r="C64" s="41">
        <v>-24</v>
      </c>
      <c r="D64" s="41">
        <v>-100</v>
      </c>
      <c r="E64" s="41">
        <v>-162</v>
      </c>
      <c r="F64" s="41">
        <v>-30</v>
      </c>
      <c r="G64" s="41">
        <v>-1</v>
      </c>
      <c r="H64" s="41">
        <v>0</v>
      </c>
      <c r="I64" s="48">
        <v>-317.5</v>
      </c>
      <c r="J64" s="21"/>
      <c r="K64" s="184" t="s">
        <v>224</v>
      </c>
      <c r="L64" s="43">
        <f t="shared" si="13"/>
        <v>-15.799999999999997</v>
      </c>
      <c r="M64" s="43">
        <f t="shared" si="13"/>
        <v>252</v>
      </c>
      <c r="N64" s="43">
        <f t="shared" si="13"/>
        <v>27.19999999999999</v>
      </c>
      <c r="O64" s="43">
        <f t="shared" si="13"/>
        <v>3.1000000000000014</v>
      </c>
      <c r="P64" s="43">
        <f t="shared" si="13"/>
        <v>1</v>
      </c>
      <c r="Q64" s="43">
        <f t="shared" si="13"/>
        <v>1.5</v>
      </c>
      <c r="R64" s="43">
        <f t="shared" si="13"/>
        <v>269.7</v>
      </c>
    </row>
    <row r="65" spans="2:18" ht="12.75">
      <c r="B65" s="110" t="s">
        <v>22</v>
      </c>
      <c r="C65" s="107">
        <v>-655.9</v>
      </c>
      <c r="D65" s="107">
        <v>-10611.5</v>
      </c>
      <c r="E65" s="107">
        <v>-1013.8</v>
      </c>
      <c r="F65" s="107">
        <v>-461</v>
      </c>
      <c r="G65" s="107">
        <v>-93.9</v>
      </c>
      <c r="H65" s="107">
        <v>2003</v>
      </c>
      <c r="I65" s="37">
        <v>-10833</v>
      </c>
      <c r="K65" s="110" t="s">
        <v>22</v>
      </c>
      <c r="L65" s="114">
        <f t="shared" si="13"/>
        <v>-56.10000000000002</v>
      </c>
      <c r="M65" s="114">
        <f t="shared" si="13"/>
        <v>1591.5</v>
      </c>
      <c r="N65" s="114">
        <f t="shared" si="13"/>
        <v>149.79999999999995</v>
      </c>
      <c r="O65" s="114">
        <f t="shared" si="13"/>
        <v>-14.699999999999989</v>
      </c>
      <c r="P65" s="114">
        <f t="shared" si="13"/>
        <v>33.300000000000004</v>
      </c>
      <c r="Q65" s="114">
        <f t="shared" si="13"/>
        <v>-129</v>
      </c>
      <c r="R65" s="114">
        <f t="shared" si="13"/>
        <v>1575</v>
      </c>
    </row>
    <row r="66" spans="2:18" ht="12.75">
      <c r="B66" s="109"/>
      <c r="C66" s="41"/>
      <c r="D66" s="41"/>
      <c r="E66" s="41"/>
      <c r="F66" s="41"/>
      <c r="G66" s="41"/>
      <c r="H66" s="41"/>
      <c r="I66" s="48"/>
      <c r="K66" s="109"/>
      <c r="L66" s="43"/>
      <c r="M66" s="43"/>
      <c r="N66" s="43"/>
      <c r="O66" s="43"/>
      <c r="P66" s="43"/>
      <c r="Q66" s="43"/>
      <c r="R66" s="50"/>
    </row>
    <row r="67" spans="2:18" ht="13.5" thickBot="1">
      <c r="B67" s="112" t="s">
        <v>120</v>
      </c>
      <c r="C67" s="52">
        <v>561.6</v>
      </c>
      <c r="D67" s="52">
        <v>577.9</v>
      </c>
      <c r="E67" s="52">
        <v>302.5</v>
      </c>
      <c r="F67" s="52">
        <v>226.6</v>
      </c>
      <c r="G67" s="52">
        <v>-6</v>
      </c>
      <c r="H67" s="52">
        <v>-0.5</v>
      </c>
      <c r="I67" s="52">
        <v>1662</v>
      </c>
      <c r="K67" s="112" t="s">
        <v>120</v>
      </c>
      <c r="L67" s="54">
        <f aca="true" t="shared" si="14" ref="L67:R67">C20-C67</f>
        <v>-228.60000000000002</v>
      </c>
      <c r="M67" s="54">
        <f t="shared" si="14"/>
        <v>21</v>
      </c>
      <c r="N67" s="54">
        <f t="shared" si="14"/>
        <v>230.39999999999998</v>
      </c>
      <c r="O67" s="54">
        <f t="shared" si="14"/>
        <v>39.20000000000002</v>
      </c>
      <c r="P67" s="54">
        <f t="shared" si="14"/>
        <v>-7.5</v>
      </c>
      <c r="Q67" s="54">
        <f t="shared" si="14"/>
        <v>4.5</v>
      </c>
      <c r="R67" s="54">
        <f t="shared" si="14"/>
        <v>59.5</v>
      </c>
    </row>
    <row r="68" spans="2:18" ht="13.5" thickTop="1">
      <c r="B68" s="109"/>
      <c r="C68" s="41"/>
      <c r="D68" s="41"/>
      <c r="E68" s="41"/>
      <c r="F68" s="41"/>
      <c r="G68" s="41"/>
      <c r="H68" s="41"/>
      <c r="I68" s="48"/>
      <c r="K68" s="109"/>
      <c r="L68" s="43"/>
      <c r="M68" s="43"/>
      <c r="N68" s="43"/>
      <c r="O68" s="43"/>
      <c r="P68" s="43"/>
      <c r="Q68" s="43"/>
      <c r="R68" s="43"/>
    </row>
    <row r="69" spans="2:18" ht="12.75">
      <c r="B69" s="109" t="s">
        <v>23</v>
      </c>
      <c r="C69" s="41"/>
      <c r="D69" s="41"/>
      <c r="E69" s="41"/>
      <c r="F69" s="41"/>
      <c r="G69" s="41"/>
      <c r="H69" s="41"/>
      <c r="I69" s="48">
        <v>-71.6</v>
      </c>
      <c r="K69" s="109" t="s">
        <v>23</v>
      </c>
      <c r="L69" s="43"/>
      <c r="M69" s="43"/>
      <c r="N69" s="43"/>
      <c r="O69" s="43"/>
      <c r="P69" s="43"/>
      <c r="Q69" s="43"/>
      <c r="R69" s="43">
        <f>I22-I69</f>
        <v>119.19999999999999</v>
      </c>
    </row>
    <row r="70" spans="2:18" ht="25.5">
      <c r="B70" s="109" t="s">
        <v>83</v>
      </c>
      <c r="C70" s="41"/>
      <c r="D70" s="41"/>
      <c r="E70" s="41"/>
      <c r="F70" s="41"/>
      <c r="G70" s="41"/>
      <c r="H70" s="41"/>
      <c r="I70" s="48">
        <v>0</v>
      </c>
      <c r="K70" s="109" t="s">
        <v>83</v>
      </c>
      <c r="L70" s="43"/>
      <c r="M70" s="43">
        <f>D23-D70</f>
        <v>0</v>
      </c>
      <c r="N70" s="43"/>
      <c r="O70" s="43"/>
      <c r="P70" s="43"/>
      <c r="Q70" s="43"/>
      <c r="R70" s="43">
        <f>I23-I70</f>
        <v>0</v>
      </c>
    </row>
    <row r="71" spans="2:18" ht="12.75">
      <c r="B71" s="109"/>
      <c r="C71" s="41"/>
      <c r="D71" s="41"/>
      <c r="E71" s="41"/>
      <c r="F71" s="41"/>
      <c r="G71" s="41"/>
      <c r="H71" s="41"/>
      <c r="I71" s="48"/>
      <c r="K71" s="109"/>
      <c r="L71" s="43"/>
      <c r="M71" s="43"/>
      <c r="N71" s="43"/>
      <c r="O71" s="43"/>
      <c r="P71" s="43"/>
      <c r="Q71" s="43"/>
      <c r="R71" s="43"/>
    </row>
    <row r="72" spans="2:18" ht="12.75">
      <c r="B72" s="115" t="s">
        <v>121</v>
      </c>
      <c r="C72" s="107"/>
      <c r="D72" s="107"/>
      <c r="E72" s="107"/>
      <c r="F72" s="107"/>
      <c r="G72" s="107"/>
      <c r="H72" s="107"/>
      <c r="I72" s="37">
        <v>1590</v>
      </c>
      <c r="K72" s="115" t="s">
        <v>121</v>
      </c>
      <c r="L72" s="114"/>
      <c r="M72" s="114"/>
      <c r="N72" s="114"/>
      <c r="O72" s="114"/>
      <c r="P72" s="114"/>
      <c r="Q72" s="114"/>
      <c r="R72" s="39">
        <f>I25-I72</f>
        <v>179</v>
      </c>
    </row>
    <row r="73" spans="2:18" ht="12.75">
      <c r="B73" s="109"/>
      <c r="C73" s="41"/>
      <c r="D73" s="41"/>
      <c r="E73" s="41"/>
      <c r="F73" s="41"/>
      <c r="G73" s="41"/>
      <c r="H73" s="41"/>
      <c r="I73" s="48"/>
      <c r="K73" s="109"/>
      <c r="L73" s="43"/>
      <c r="M73" s="43"/>
      <c r="N73" s="43"/>
      <c r="O73" s="43"/>
      <c r="P73" s="43"/>
      <c r="Q73" s="43"/>
      <c r="R73" s="43"/>
    </row>
    <row r="74" spans="2:18" ht="12.75">
      <c r="B74" s="109" t="s">
        <v>26</v>
      </c>
      <c r="C74" s="41"/>
      <c r="D74" s="41"/>
      <c r="E74" s="41"/>
      <c r="F74" s="41"/>
      <c r="G74" s="41"/>
      <c r="H74" s="41"/>
      <c r="I74" s="48">
        <v>-345.8</v>
      </c>
      <c r="K74" s="109" t="s">
        <v>26</v>
      </c>
      <c r="L74" s="43"/>
      <c r="M74" s="43"/>
      <c r="N74" s="43"/>
      <c r="O74" s="43"/>
      <c r="P74" s="43"/>
      <c r="Q74" s="43"/>
      <c r="R74" s="43">
        <f>I27-I74</f>
        <v>-37</v>
      </c>
    </row>
    <row r="75" spans="2:18" ht="12.75">
      <c r="B75" s="109"/>
      <c r="C75" s="41"/>
      <c r="D75" s="41"/>
      <c r="E75" s="41"/>
      <c r="F75" s="41"/>
      <c r="G75" s="41"/>
      <c r="H75" s="41"/>
      <c r="I75" s="48"/>
      <c r="K75" s="109"/>
      <c r="L75" s="43"/>
      <c r="M75" s="43"/>
      <c r="N75" s="43"/>
      <c r="O75" s="43"/>
      <c r="P75" s="43"/>
      <c r="Q75" s="43"/>
      <c r="R75" s="43"/>
    </row>
    <row r="76" spans="2:18" ht="13.5" thickBot="1">
      <c r="B76" s="112" t="s">
        <v>119</v>
      </c>
      <c r="C76" s="117"/>
      <c r="D76" s="117"/>
      <c r="E76" s="117"/>
      <c r="F76" s="117"/>
      <c r="G76" s="117"/>
      <c r="H76" s="117"/>
      <c r="I76" s="52">
        <v>1244.5</v>
      </c>
      <c r="K76" s="112" t="s">
        <v>119</v>
      </c>
      <c r="L76" s="124"/>
      <c r="M76" s="124"/>
      <c r="N76" s="124"/>
      <c r="O76" s="124"/>
      <c r="P76" s="124"/>
      <c r="Q76" s="124"/>
      <c r="R76" s="54">
        <f>I29-I76</f>
        <v>141.5</v>
      </c>
    </row>
    <row r="77" spans="2:18" ht="13.5" thickTop="1">
      <c r="B77" s="119"/>
      <c r="C77" s="41"/>
      <c r="D77" s="41"/>
      <c r="E77" s="41"/>
      <c r="F77" s="41"/>
      <c r="G77" s="41"/>
      <c r="H77" s="41"/>
      <c r="I77" s="48"/>
      <c r="K77" s="119"/>
      <c r="L77" s="43"/>
      <c r="M77" s="43"/>
      <c r="N77" s="43"/>
      <c r="O77" s="43"/>
      <c r="P77" s="43"/>
      <c r="Q77" s="43"/>
      <c r="R77" s="50"/>
    </row>
    <row r="78" spans="2:18" ht="12.75">
      <c r="B78" s="119" t="s">
        <v>122</v>
      </c>
      <c r="C78" s="41"/>
      <c r="D78" s="41"/>
      <c r="E78" s="41"/>
      <c r="F78" s="41"/>
      <c r="G78" s="41"/>
      <c r="H78" s="41"/>
      <c r="I78" s="48"/>
      <c r="K78" s="119" t="s">
        <v>122</v>
      </c>
      <c r="L78" s="105"/>
      <c r="M78" s="105"/>
      <c r="N78" s="105"/>
      <c r="O78" s="105"/>
      <c r="P78" s="105"/>
      <c r="Q78" s="105"/>
      <c r="R78" s="105"/>
    </row>
    <row r="79" spans="2:18" ht="12.75">
      <c r="B79" s="109" t="s">
        <v>25</v>
      </c>
      <c r="C79" s="41">
        <v>15504</v>
      </c>
      <c r="D79" s="41">
        <v>18798</v>
      </c>
      <c r="E79" s="41">
        <v>14384</v>
      </c>
      <c r="F79" s="41">
        <v>4060</v>
      </c>
      <c r="G79" s="41">
        <v>364</v>
      </c>
      <c r="H79" s="41">
        <v>-6643</v>
      </c>
      <c r="I79" s="48">
        <v>46467</v>
      </c>
      <c r="K79" s="109" t="s">
        <v>25</v>
      </c>
      <c r="L79" s="105">
        <f aca="true" t="shared" si="15" ref="L79:R82">_xlfn.IFERROR(C79/C124-1,"")</f>
      </c>
      <c r="M79" s="105">
        <f t="shared" si="15"/>
      </c>
      <c r="N79" s="105">
        <f t="shared" si="15"/>
      </c>
      <c r="O79" s="105">
        <f t="shared" si="15"/>
      </c>
      <c r="P79" s="105">
        <f t="shared" si="15"/>
      </c>
      <c r="Q79" s="105">
        <f t="shared" si="15"/>
      </c>
      <c r="R79" s="105">
        <f t="shared" si="15"/>
      </c>
    </row>
    <row r="80" spans="2:18" ht="25.5">
      <c r="B80" s="109" t="s">
        <v>29</v>
      </c>
      <c r="C80" s="41"/>
      <c r="D80" s="41">
        <v>856</v>
      </c>
      <c r="E80" s="41"/>
      <c r="F80" s="41"/>
      <c r="G80" s="41"/>
      <c r="H80" s="41"/>
      <c r="I80" s="48">
        <v>856</v>
      </c>
      <c r="K80" s="109" t="s">
        <v>29</v>
      </c>
      <c r="L80" s="105">
        <f t="shared" si="15"/>
      </c>
      <c r="M80" s="105">
        <f t="shared" si="15"/>
      </c>
      <c r="N80" s="105">
        <f t="shared" si="15"/>
      </c>
      <c r="O80" s="105">
        <f t="shared" si="15"/>
      </c>
      <c r="P80" s="105">
        <f t="shared" si="15"/>
      </c>
      <c r="Q80" s="105">
        <f t="shared" si="15"/>
      </c>
      <c r="R80" s="105">
        <f t="shared" si="15"/>
      </c>
    </row>
    <row r="81" spans="2:18" ht="12.75">
      <c r="B81" s="109" t="s">
        <v>30</v>
      </c>
      <c r="C81" s="41"/>
      <c r="D81" s="41"/>
      <c r="E81" s="41"/>
      <c r="F81" s="41"/>
      <c r="G81" s="41"/>
      <c r="H81" s="41"/>
      <c r="I81" s="48">
        <v>482</v>
      </c>
      <c r="K81" s="109" t="s">
        <v>30</v>
      </c>
      <c r="L81" s="105">
        <f t="shared" si="15"/>
      </c>
      <c r="M81" s="105">
        <f t="shared" si="15"/>
      </c>
      <c r="N81" s="105">
        <f t="shared" si="15"/>
      </c>
      <c r="O81" s="105">
        <f t="shared" si="15"/>
      </c>
      <c r="P81" s="105">
        <f t="shared" si="15"/>
      </c>
      <c r="Q81" s="105">
        <f t="shared" si="15"/>
      </c>
      <c r="R81" s="105">
        <f t="shared" si="15"/>
      </c>
    </row>
    <row r="82" spans="2:18" ht="12.75">
      <c r="B82" s="109" t="s">
        <v>31</v>
      </c>
      <c r="C82" s="41"/>
      <c r="D82" s="41"/>
      <c r="E82" s="41"/>
      <c r="F82" s="41"/>
      <c r="G82" s="41"/>
      <c r="H82" s="41"/>
      <c r="I82" s="48">
        <v>1704</v>
      </c>
      <c r="K82" s="109" t="s">
        <v>31</v>
      </c>
      <c r="L82" s="105">
        <f t="shared" si="15"/>
      </c>
      <c r="M82" s="105">
        <f t="shared" si="15"/>
      </c>
      <c r="N82" s="105">
        <f t="shared" si="15"/>
      </c>
      <c r="O82" s="105">
        <f t="shared" si="15"/>
      </c>
      <c r="P82" s="105">
        <f t="shared" si="15"/>
      </c>
      <c r="Q82" s="105">
        <f t="shared" si="15"/>
      </c>
      <c r="R82" s="105">
        <f t="shared" si="15"/>
      </c>
    </row>
    <row r="83" spans="2:18" ht="12.75">
      <c r="B83" s="109"/>
      <c r="C83" s="41"/>
      <c r="D83" s="41"/>
      <c r="E83" s="41"/>
      <c r="F83" s="41"/>
      <c r="G83" s="41"/>
      <c r="H83" s="41"/>
      <c r="I83" s="48"/>
      <c r="K83" s="109"/>
      <c r="L83" s="105"/>
      <c r="M83" s="105"/>
      <c r="N83" s="105"/>
      <c r="O83" s="105"/>
      <c r="P83" s="105"/>
      <c r="Q83" s="105"/>
      <c r="R83" s="105"/>
    </row>
    <row r="84" spans="2:18" ht="13.5" thickBot="1">
      <c r="B84" s="112" t="s">
        <v>61</v>
      </c>
      <c r="C84" s="52"/>
      <c r="D84" s="52"/>
      <c r="E84" s="52"/>
      <c r="F84" s="52"/>
      <c r="G84" s="52"/>
      <c r="H84" s="52"/>
      <c r="I84" s="52">
        <v>49509</v>
      </c>
      <c r="K84" s="112" t="s">
        <v>61</v>
      </c>
      <c r="L84" s="113">
        <f aca="true" t="shared" si="16" ref="L84:R84">_xlfn.IFERROR(C84/C129-1,"")</f>
      </c>
      <c r="M84" s="113">
        <f t="shared" si="16"/>
      </c>
      <c r="N84" s="113">
        <f t="shared" si="16"/>
      </c>
      <c r="O84" s="113">
        <f t="shared" si="16"/>
      </c>
      <c r="P84" s="113">
        <f t="shared" si="16"/>
      </c>
      <c r="Q84" s="113">
        <f t="shared" si="16"/>
      </c>
      <c r="R84" s="113">
        <f t="shared" si="16"/>
      </c>
    </row>
    <row r="85" spans="2:18" ht="13.5" thickTop="1">
      <c r="B85" s="109"/>
      <c r="C85" s="41"/>
      <c r="D85" s="41"/>
      <c r="E85" s="41"/>
      <c r="F85" s="41"/>
      <c r="G85" s="41"/>
      <c r="H85" s="41"/>
      <c r="I85" s="48"/>
      <c r="K85" s="109"/>
      <c r="L85" s="105"/>
      <c r="M85" s="105"/>
      <c r="N85" s="105"/>
      <c r="O85" s="105"/>
      <c r="P85" s="105"/>
      <c r="Q85" s="105"/>
      <c r="R85" s="105"/>
    </row>
    <row r="86" spans="2:18" ht="12.75">
      <c r="B86" s="109" t="s">
        <v>62</v>
      </c>
      <c r="C86" s="41"/>
      <c r="D86" s="41"/>
      <c r="E86" s="41"/>
      <c r="F86" s="41"/>
      <c r="G86" s="41"/>
      <c r="H86" s="41"/>
      <c r="I86" s="48">
        <v>31531</v>
      </c>
      <c r="K86" s="109" t="s">
        <v>62</v>
      </c>
      <c r="L86" s="105">
        <f aca="true" t="shared" si="17" ref="L86:R89">_xlfn.IFERROR(C86/C131-1,"")</f>
      </c>
      <c r="M86" s="105">
        <f t="shared" si="17"/>
      </c>
      <c r="N86" s="105">
        <f t="shared" si="17"/>
      </c>
      <c r="O86" s="105">
        <f t="shared" si="17"/>
      </c>
      <c r="P86" s="105">
        <f t="shared" si="17"/>
      </c>
      <c r="Q86" s="105">
        <f t="shared" si="17"/>
      </c>
      <c r="R86" s="105">
        <f t="shared" si="17"/>
      </c>
    </row>
    <row r="87" spans="2:18" ht="12.75">
      <c r="B87" s="109" t="s">
        <v>63</v>
      </c>
      <c r="C87" s="41">
        <v>5291</v>
      </c>
      <c r="D87" s="41">
        <v>4904</v>
      </c>
      <c r="E87" s="41">
        <v>2701</v>
      </c>
      <c r="F87" s="41">
        <v>1961</v>
      </c>
      <c r="G87" s="41">
        <v>217</v>
      </c>
      <c r="H87" s="41">
        <v>-6329</v>
      </c>
      <c r="I87" s="48">
        <v>8745</v>
      </c>
      <c r="K87" s="109" t="s">
        <v>63</v>
      </c>
      <c r="L87" s="105">
        <f t="shared" si="17"/>
      </c>
      <c r="M87" s="105">
        <f t="shared" si="17"/>
      </c>
      <c r="N87" s="105">
        <f t="shared" si="17"/>
      </c>
      <c r="O87" s="105">
        <f t="shared" si="17"/>
      </c>
      <c r="P87" s="105">
        <f t="shared" si="17"/>
      </c>
      <c r="Q87" s="105">
        <f t="shared" si="17"/>
      </c>
      <c r="R87" s="105">
        <f t="shared" si="17"/>
      </c>
    </row>
    <row r="88" spans="2:18" ht="12.75">
      <c r="B88" s="109" t="s">
        <v>64</v>
      </c>
      <c r="C88" s="41"/>
      <c r="D88" s="41"/>
      <c r="E88" s="41"/>
      <c r="F88" s="41"/>
      <c r="G88" s="41"/>
      <c r="H88" s="41"/>
      <c r="I88" s="48">
        <v>6036</v>
      </c>
      <c r="K88" s="109" t="s">
        <v>64</v>
      </c>
      <c r="L88" s="105">
        <f t="shared" si="17"/>
      </c>
      <c r="M88" s="105">
        <f t="shared" si="17"/>
      </c>
      <c r="N88" s="105">
        <f t="shared" si="17"/>
      </c>
      <c r="O88" s="105">
        <f t="shared" si="17"/>
      </c>
      <c r="P88" s="105">
        <f t="shared" si="17"/>
      </c>
      <c r="Q88" s="105">
        <f t="shared" si="17"/>
      </c>
      <c r="R88" s="105">
        <f t="shared" si="17"/>
      </c>
    </row>
    <row r="89" spans="2:18" ht="12.75">
      <c r="B89" s="109" t="s">
        <v>60</v>
      </c>
      <c r="C89" s="41"/>
      <c r="D89" s="41"/>
      <c r="E89" s="41"/>
      <c r="F89" s="41"/>
      <c r="G89" s="41"/>
      <c r="H89" s="41"/>
      <c r="I89" s="48">
        <v>3197</v>
      </c>
      <c r="K89" s="109" t="s">
        <v>60</v>
      </c>
      <c r="L89" s="105">
        <f t="shared" si="17"/>
      </c>
      <c r="M89" s="105">
        <f t="shared" si="17"/>
      </c>
      <c r="N89" s="105">
        <f t="shared" si="17"/>
      </c>
      <c r="O89" s="105">
        <f t="shared" si="17"/>
      </c>
      <c r="P89" s="105">
        <f t="shared" si="17"/>
      </c>
      <c r="Q89" s="105">
        <f t="shared" si="17"/>
      </c>
      <c r="R89" s="105">
        <f t="shared" si="17"/>
      </c>
    </row>
    <row r="90" spans="2:18" ht="12.75">
      <c r="B90" s="109"/>
      <c r="C90" s="41"/>
      <c r="D90" s="41"/>
      <c r="E90" s="41"/>
      <c r="F90" s="41"/>
      <c r="G90" s="41"/>
      <c r="H90" s="41"/>
      <c r="I90" s="48"/>
      <c r="K90" s="109"/>
      <c r="L90" s="105"/>
      <c r="M90" s="105"/>
      <c r="N90" s="105"/>
      <c r="O90" s="105"/>
      <c r="P90" s="105"/>
      <c r="Q90" s="105"/>
      <c r="R90" s="105"/>
    </row>
    <row r="91" spans="2:18" ht="13.5" thickBot="1">
      <c r="B91" s="112" t="s">
        <v>65</v>
      </c>
      <c r="C91" s="52"/>
      <c r="D91" s="52"/>
      <c r="E91" s="52"/>
      <c r="F91" s="52"/>
      <c r="G91" s="52"/>
      <c r="H91" s="52"/>
      <c r="I91" s="52">
        <v>49509</v>
      </c>
      <c r="K91" s="112" t="s">
        <v>65</v>
      </c>
      <c r="L91" s="113">
        <f aca="true" t="shared" si="18" ref="L91:R91">_xlfn.IFERROR(C91/C136-1,"")</f>
      </c>
      <c r="M91" s="113">
        <f t="shared" si="18"/>
      </c>
      <c r="N91" s="113">
        <f t="shared" si="18"/>
      </c>
      <c r="O91" s="113">
        <f t="shared" si="18"/>
      </c>
      <c r="P91" s="113">
        <f t="shared" si="18"/>
      </c>
      <c r="Q91" s="113">
        <f t="shared" si="18"/>
      </c>
      <c r="R91" s="113">
        <f t="shared" si="18"/>
      </c>
    </row>
    <row r="92" spans="2:18" ht="13.5" thickTop="1">
      <c r="B92" s="109"/>
      <c r="C92" s="41"/>
      <c r="D92" s="41"/>
      <c r="E92" s="41"/>
      <c r="F92" s="41"/>
      <c r="G92" s="41"/>
      <c r="H92" s="41"/>
      <c r="I92" s="48"/>
      <c r="K92" s="109"/>
      <c r="L92" s="43"/>
      <c r="M92" s="43"/>
      <c r="N92" s="43"/>
      <c r="O92" s="43"/>
      <c r="P92" s="43"/>
      <c r="Q92" s="43"/>
      <c r="R92" s="43"/>
    </row>
    <row r="93" spans="2:18" ht="13.5" thickTop="1">
      <c r="B93" s="119" t="s">
        <v>38</v>
      </c>
      <c r="C93" s="41"/>
      <c r="D93" s="41"/>
      <c r="E93" s="41"/>
      <c r="F93" s="41"/>
      <c r="G93" s="41"/>
      <c r="H93" s="41"/>
      <c r="I93" s="48"/>
      <c r="K93" s="119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0" t="s">
        <v>127</v>
      </c>
      <c r="C94" s="117">
        <v>-396.7</v>
      </c>
      <c r="D94" s="117">
        <v>-52.6</v>
      </c>
      <c r="E94" s="117">
        <v>-367</v>
      </c>
      <c r="F94" s="117">
        <v>-103.6</v>
      </c>
      <c r="G94" s="117">
        <v>-1.8</v>
      </c>
      <c r="H94" s="117">
        <v>48.6</v>
      </c>
      <c r="I94" s="52">
        <v>-873</v>
      </c>
      <c r="K94" s="120" t="s">
        <v>127</v>
      </c>
      <c r="L94" s="124">
        <f aca="true" t="shared" si="19" ref="L94:R95">C47-C94</f>
        <v>102.80000000000001</v>
      </c>
      <c r="M94" s="124">
        <f t="shared" si="19"/>
        <v>26.900000000000002</v>
      </c>
      <c r="N94" s="124">
        <f t="shared" si="19"/>
        <v>5</v>
      </c>
      <c r="O94" s="124">
        <f t="shared" si="19"/>
        <v>-1.3000000000000114</v>
      </c>
      <c r="P94" s="124">
        <f t="shared" si="19"/>
        <v>-0.09999999999999987</v>
      </c>
      <c r="Q94" s="124">
        <f t="shared" si="19"/>
        <v>-37.6</v>
      </c>
      <c r="R94" s="54">
        <f t="shared" si="19"/>
        <v>95.5</v>
      </c>
    </row>
    <row r="95" spans="2:18" ht="13.5" thickTop="1">
      <c r="B95" s="109" t="s">
        <v>66</v>
      </c>
      <c r="C95" s="41">
        <v>-2388</v>
      </c>
      <c r="D95" s="41">
        <v>-1592.6</v>
      </c>
      <c r="E95" s="41">
        <v>-113.7</v>
      </c>
      <c r="F95" s="41">
        <v>-26</v>
      </c>
      <c r="G95" s="41">
        <v>-21.6</v>
      </c>
      <c r="H95" s="41">
        <v>0</v>
      </c>
      <c r="I95" s="48">
        <v>-4142</v>
      </c>
      <c r="K95" s="109" t="s">
        <v>66</v>
      </c>
      <c r="L95" s="43">
        <f t="shared" si="19"/>
        <v>-502.8000000000002</v>
      </c>
      <c r="M95" s="43">
        <f t="shared" si="19"/>
        <v>1.599999999999909</v>
      </c>
      <c r="N95" s="43">
        <f t="shared" si="19"/>
        <v>-7.299999999999997</v>
      </c>
      <c r="O95" s="43">
        <f t="shared" si="19"/>
        <v>-33.7</v>
      </c>
      <c r="P95" s="43">
        <f t="shared" si="19"/>
        <v>3.6000000000000014</v>
      </c>
      <c r="Q95" s="43">
        <f t="shared" si="19"/>
        <v>0</v>
      </c>
      <c r="R95" s="50">
        <f t="shared" si="19"/>
        <v>-538.8999999999996</v>
      </c>
    </row>
    <row r="96" spans="2:18" ht="13.5" thickBot="1">
      <c r="B96" s="121" t="s">
        <v>39</v>
      </c>
      <c r="C96" s="122"/>
      <c r="D96" s="122"/>
      <c r="E96" s="122"/>
      <c r="F96" s="122"/>
      <c r="G96" s="122"/>
      <c r="H96" s="122"/>
      <c r="I96" s="153">
        <v>-41.9</v>
      </c>
      <c r="K96" s="121" t="s">
        <v>39</v>
      </c>
      <c r="L96" s="125"/>
      <c r="M96" s="125"/>
      <c r="N96" s="125"/>
      <c r="O96" s="125"/>
      <c r="P96" s="125"/>
      <c r="Q96" s="125"/>
      <c r="R96" s="125">
        <f>I49-I96</f>
        <v>8.199999999999996</v>
      </c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9" ht="12.75">
      <c r="C99" s="21"/>
      <c r="D99" s="21"/>
      <c r="E99" s="21"/>
      <c r="F99" s="21"/>
      <c r="G99" s="21"/>
      <c r="H99" s="21"/>
      <c r="I99" s="21"/>
    </row>
    <row r="100" spans="3:9" ht="12.75">
      <c r="C100" s="21"/>
      <c r="D100" s="21"/>
      <c r="E100" s="21"/>
      <c r="F100" s="21"/>
      <c r="G100" s="21"/>
      <c r="H100" s="21"/>
      <c r="I100" s="21"/>
    </row>
  </sheetData>
  <sheetProtection/>
  <mergeCells count="3">
    <mergeCell ref="C2:I2"/>
    <mergeCell ref="L2:R2"/>
    <mergeCell ref="L52:R52"/>
  </mergeCells>
  <hyperlinks>
    <hyperlink ref="C4" location="PGNiG Q4 2015_PL.xls#'Segment_PiW_kwartalnie 2013-15'!B2:N26" display="Poszukiwanie i Wydobycie"/>
    <hyperlink ref="D4" location="PGNiG Q4 2015_PL.xls#'Segment_OiM_kwartalnie 2013-15'!A1" display="Obrót i magazynowanie"/>
    <hyperlink ref="E4" location="PGNiG Q4 2015_PL.xls#'Segment_D_kwartalnie 2013-15'!A1" display="Dystrybucja"/>
    <hyperlink ref="F4" location="PGNiG Q4 2015_PL.xls#'Segment_W_kwartalnie 2013-15'!A1" display="Wytwarzan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Zając Weronika</cp:lastModifiedBy>
  <cp:lastPrinted>2015-10-30T08:10:49Z</cp:lastPrinted>
  <dcterms:created xsi:type="dcterms:W3CDTF">2007-11-13T09:27:33Z</dcterms:created>
  <dcterms:modified xsi:type="dcterms:W3CDTF">2016-05-06T10:44:47Z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