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28710" windowHeight="6585" tabRatio="801" activeTab="0"/>
  </bookViews>
  <sheets>
    <sheet name="GK PGNiG" sheetId="1" r:id="rId1"/>
    <sheet name="Zmiany zasad rachunkowości" sheetId="2" r:id="rId2"/>
    <sheet name="Rachunek zysków i strat" sheetId="3" r:id="rId3"/>
    <sheet name="Bilans" sheetId="4" r:id="rId4"/>
    <sheet name="Przepływy pieniężne" sheetId="5" r:id="rId5"/>
    <sheet name="Dodatkowe rozbicie przychody" sheetId="6" r:id="rId6"/>
    <sheet name="Dodatkowe rozbicie kosztów" sheetId="7" r:id="rId7"/>
    <sheet name="Dane operacyjne " sheetId="8" r:id="rId8"/>
    <sheet name="Segmenty kwartalnie" sheetId="9" r:id="rId9"/>
    <sheet name="Segmenty rocznie" sheetId="10" r:id="rId10"/>
    <sheet name="Segmenty działalności_1Q przeks" sheetId="11" state="hidden" r:id="rId11"/>
  </sheets>
  <externalReferences>
    <externalReference r:id="rId14"/>
  </externalReferences>
  <definedNames>
    <definedName name="_xlfn.IFERROR" hidden="1">#NAME?</definedName>
    <definedName name="_xlnm.Print_Area" localSheetId="3">'Bilans'!$B$2:$R$49</definedName>
    <definedName name="_xlnm.Print_Area" localSheetId="7">'Dane operacyjne '!$B$2:$V$53</definedName>
    <definedName name="_xlnm.Print_Area" localSheetId="6">'Dodatkowe rozbicie kosztów'!$B$2:$H$29</definedName>
    <definedName name="_xlnm.Print_Area" localSheetId="5">'Dodatkowe rozbicie przychody'!$B$2:$O$27</definedName>
    <definedName name="_xlnm.Print_Area" localSheetId="0">'GK PGNiG'!$A$1:$C$24</definedName>
    <definedName name="_xlnm.Print_Area" localSheetId="4">'Przepływy pieniężne'!$B$2:$L$43</definedName>
    <definedName name="_xlnm.Print_Area" localSheetId="2">'Rachunek zysków i strat'!$B$2:$N$29</definedName>
    <definedName name="_xlnm.Print_Area" localSheetId="10">'Segmenty działalności_1Q przeks'!$B$2:$R$96</definedName>
    <definedName name="_xlnm.Print_Area" localSheetId="8">'Segmenty kwartalnie'!$B$2:$U$37</definedName>
    <definedName name="_xlnm.Print_Area" localSheetId="9">'Segmenty rocznie'!$B$2:$U$20</definedName>
    <definedName name="_xlnm.Print_Titles" localSheetId="3">'Bilans'!$B:$B</definedName>
    <definedName name="_xlnm.Print_Titles" localSheetId="7">'Dane operacyjne '!$B:$B</definedName>
    <definedName name="_xlnm.Print_Titles" localSheetId="6">'Dodatkowe rozbicie kosztów'!$B:$B</definedName>
    <definedName name="_xlnm.Print_Titles" localSheetId="5">'Dodatkowe rozbicie przychody'!$B:$B</definedName>
    <definedName name="_xlnm.Print_Titles" localSheetId="4">'Przepływy pieniężne'!$B:$B</definedName>
    <definedName name="_xlnm.Print_Titles" localSheetId="2">'Rachunek zysków i strat'!$B:$B</definedName>
    <definedName name="_xlnm.Print_Titles" localSheetId="8">'Segmenty kwartalnie'!$B:$B</definedName>
    <definedName name="_xlnm.Print_Titles" localSheetId="9">'Segmenty rocznie'!$B:$B</definedName>
  </definedNames>
  <calcPr fullCalcOnLoad="1"/>
</workbook>
</file>

<file path=xl/sharedStrings.xml><?xml version="1.0" encoding="utf-8"?>
<sst xmlns="http://schemas.openxmlformats.org/spreadsheetml/2006/main" count="942" uniqueCount="292">
  <si>
    <t>Przychody ze sprzedaży</t>
  </si>
  <si>
    <t>Koszt wytworzenia świadczeń na własne potrzeby</t>
  </si>
  <si>
    <t>Zużycie surowców i materiałów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</si>
  <si>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</si>
  <si>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</si>
  <si>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</si>
  <si>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</si>
  <si>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</si>
  <si>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</si>
  <si>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</si>
  <si>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</si>
  <si>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</si>
  <si>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</si>
  <si>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</si>
  <si>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</si>
  <si>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Wartości niematerialne</t>
  </si>
  <si>
    <t>Pozostałe informacje dotyczące segmentu</t>
  </si>
  <si>
    <t>Odpisy aktualizujące aktywa nieprzypisane</t>
  </si>
  <si>
    <t>Obrót, magazynowanie</t>
  </si>
  <si>
    <t>Pozostałe koszty</t>
  </si>
  <si>
    <t>SEGMENTY DZIAŁALNOŚCI</t>
  </si>
  <si>
    <t>Zobowiązania długoterminowe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</si>
  <si>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</si>
  <si>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</si>
  <si>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</si>
  <si>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</si>
  <si>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</si>
  <si>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</si>
  <si>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</si>
  <si>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Środki pieniężne i ich ekwiwalenty</t>
  </si>
  <si>
    <t>Pozostałe</t>
  </si>
  <si>
    <t>Świadczenia pracownicze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</si>
  <si>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</si>
  <si>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</si>
  <si>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</si>
  <si>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</si>
  <si>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</si>
  <si>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</si>
  <si>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</si>
  <si>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</si>
  <si>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</si>
  <si>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</si>
  <si>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</si>
  <si>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Razem</t>
  </si>
  <si>
    <t>Obrót i Magazynowanie</t>
  </si>
  <si>
    <t>Poszukiwanie i Wydobycie</t>
  </si>
  <si>
    <t>Rachunek zysków i strat</t>
  </si>
  <si>
    <t>(%)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</si>
  <si>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</si>
  <si>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</si>
  <si>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</si>
  <si>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</si>
  <si>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</si>
  <si>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</si>
  <si>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Wydatki na nabycie rzeczowych aktywów trwałych i wartości niematerialnych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</si>
  <si>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</si>
  <si>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</si>
  <si>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</si>
  <si>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</si>
  <si>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</si>
  <si>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</si>
  <si>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</si>
  <si>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(w milionach złotych)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</si>
  <si>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</si>
  <si>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</si>
  <si>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</si>
  <si>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</si>
  <si>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</si>
  <si>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</si>
  <si>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</si>
  <si>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</si>
  <si>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</si>
  <si>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</si>
  <si>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</si>
  <si>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</si>
  <si>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</si>
  <si>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</si>
  <si>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</si>
  <si>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</si>
  <si>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</si>
  <si>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</si>
  <si>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</si>
  <si>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</si>
  <si>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</si>
  <si>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</si>
  <si>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</si>
  <si>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Q2 2015</t>
  </si>
  <si>
    <t>Q1 2015</t>
  </si>
  <si>
    <t>Wydatki na nabycie udziałów w jednostkach powiązanych</t>
  </si>
  <si>
    <t>Q3 2015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</si>
  <si>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</si>
  <si>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</si>
  <si>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</si>
  <si>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</si>
  <si>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</si>
  <si>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</si>
  <si>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</si>
  <si>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</si>
  <si>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</si>
  <si>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</si>
  <si>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</si>
  <si>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</si>
  <si>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</si>
  <si>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</si>
  <si>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</si>
  <si>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</si>
  <si>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</si>
  <si>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</si>
  <si>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</si>
  <si>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</si>
  <si>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</si>
  <si>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</si>
  <si>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Wynik z inwestycji w jednostkach wycenianych metodą praw własności</t>
  </si>
  <si>
    <t>Odpisy rzeczowego majątku trwałego i wartości niematerialnych oraz ich odwrócenie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</si>
  <si>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</si>
  <si>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</si>
  <si>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</si>
  <si>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</si>
  <si>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</si>
  <si>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</si>
  <si>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</si>
  <si>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</si>
  <si>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</si>
  <si>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</si>
  <si>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</si>
  <si>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</si>
  <si>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</si>
  <si>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</si>
  <si>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</si>
  <si>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</si>
  <si>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</si>
  <si>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</si>
  <si>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</si>
  <si>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Inwestycje w jednostkach wycenianych metodą praw własności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</si>
  <si>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</si>
  <si>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</si>
  <si>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</si>
  <si>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</si>
  <si>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</si>
  <si>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</si>
  <si>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</si>
  <si>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</si>
  <si>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</si>
  <si>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</si>
  <si>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</si>
  <si>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</si>
  <si>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nabycie środków trwałych w budowie dotyczących poszukiwania i oceny zasobów mineralnych</t>
  </si>
  <si>
    <t>Wydatki na pozostałe rzeczowe aktywa trwałe i wartości niematerialne</t>
  </si>
  <si>
    <t>(w mln PLN)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</si>
  <si>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</si>
  <si>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</si>
  <si>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</si>
  <si>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</si>
  <si>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</si>
  <si>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</si>
  <si>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</si>
  <si>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</si>
  <si>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</si>
  <si>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</si>
  <si>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</si>
  <si>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</si>
  <si>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</si>
  <si>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</si>
  <si>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</si>
  <si>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</si>
  <si>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</si>
  <si>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</si>
  <si>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</si>
  <si>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</si>
  <si>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</si>
  <si>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</si>
  <si>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</si>
  <si>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</si>
  <si>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</si>
  <si>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</si>
  <si>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</si>
  <si>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</si>
  <si>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</si>
  <si>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</si>
  <si>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</si>
  <si>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</si>
  <si>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</si>
  <si>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</si>
  <si>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</si>
  <si>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Odpisy na rzeczowy majątek trwały i wartości niematerialne oraz ich odwrócenie</t>
  </si>
  <si>
    <t xml:space="preserve">        Koszt spisanych aktywów dotyczących poszukiwania i oceny zasobów mineralnych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</si>
  <si>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</si>
  <si>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</si>
  <si>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</si>
  <si>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</si>
  <si>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</si>
  <si>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</si>
  <si>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</si>
  <si>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</si>
  <si>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</si>
  <si>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</si>
  <si>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Gaz w podziemnych magazynach gazu wysokometanowego</t>
  </si>
  <si>
    <t>Wolumen dystrybucji (w jednostkach natrualnych)</t>
  </si>
  <si>
    <t>na koniec kwartału</t>
  </si>
  <si>
    <t>Sprzedaż ropy naftowej i kondensatu, w tym:</t>
  </si>
  <si>
    <t>Razem (przeliczony na E)</t>
  </si>
  <si>
    <t>Razem (przeliczony na E)*</t>
  </si>
  <si>
    <t xml:space="preserve">Razem </t>
  </si>
  <si>
    <t>Wydobycie ropy naftowej i kondensatu w GK PGNiG, w tym:</t>
  </si>
  <si>
    <t>Poszukiwanie i 
Wydobycie</t>
  </si>
  <si>
    <t>Obrót i 
Magazynowanie</t>
  </si>
  <si>
    <t>Skonsolidowane sprawozdanie z sytuacji finansowej</t>
  </si>
  <si>
    <t>Skonsolidowane sprawozdanie z przepływów pieniężnych</t>
  </si>
  <si>
    <t>Przychody ze sprzedaży w rozbiciu na produkty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</si>
  <si>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</si>
  <si>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</si>
  <si>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</si>
  <si>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</si>
  <si>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     zmiana stanu pozostałych aktywów</t>
  </si>
  <si>
    <t xml:space="preserve">Wydatki z tytułu nabycia rzeczowego majątku trwałego i WN </t>
  </si>
  <si>
    <t>Wolumen sprzedaży E.c. poza GK PGNiG</t>
  </si>
  <si>
    <t xml:space="preserve">(tys. ton) </t>
  </si>
  <si>
    <t xml:space="preserve">(TJ) </t>
  </si>
  <si>
    <t xml:space="preserve">(GWh) </t>
  </si>
  <si>
    <t>Zmiany zasad rachunkowości</t>
  </si>
  <si>
    <t>Zmiany dotyczące prezentacji segmentów sprawozdawczych</t>
  </si>
  <si>
    <t>Zobowiązania z tytułu dostaw i podatków *</t>
  </si>
  <si>
    <t>Q1 2017</t>
  </si>
  <si>
    <t>Q2 2017</t>
  </si>
  <si>
    <t xml:space="preserve">        Odpisy wartości niematerialnych</t>
  </si>
  <si>
    <t>Q3 2017</t>
  </si>
  <si>
    <t>Q4 2017</t>
  </si>
  <si>
    <t>31 grudnia 2017</t>
  </si>
  <si>
    <t>Sprzedaż gazu ziemnego bezpośrednio ze złóż, w tym: **</t>
  </si>
  <si>
    <t>** wolumeny wydobycia nie uwzględniają gazu LNG</t>
  </si>
  <si>
    <t>dane przekształcone</t>
  </si>
  <si>
    <t>Q1 2018</t>
  </si>
  <si>
    <t xml:space="preserve">        Usługi regazyfikacji</t>
  </si>
  <si>
    <t>Zmiany zasad rachunkowości wynikające z przyjętych nowych standardów MSSF 15 i 9</t>
  </si>
  <si>
    <t xml:space="preserve">W skonsolidowanym sprawozdaniu finansowym za 2018 rok, Grupa zastosowała wymogi nowych standardów MSSF 9 i MSSF 15 z wykorzystaniem zmodyfikowanego podejścia retrospektywnego ze skutkiem od 1 stycznia 2018 roku:
• MSSF 15 "Przychody z tytułu umów z klientami" - Podstawową zasadą jest ujmowanie przychodów w momencie spełnienia (lub w trakcie spełnienia) zobowiązania do wykonania świadczenia poprzez przekazanie przyrzeczonego dobra lub usługi, w kwocie równej cenie transakcyjnej. Zgodnie z MSSF 15, gdy w proces dostarczania towarów lub usług klientowi zaangażowana jest inna jednostka to zgodnie z wymogami MSSF 15, należy ustalić charakter związku z klientem: zleceniodawca vs. agent. Spółki Grupy które zidentyfikowały dobra lub usługi dla których pełnią rolę agenta zmieniły sposób prezentacji przychodów. Przychody prezentowane są w kwocie wynagrodzenia netto, które jednostki zachowują po zapłaceniu innemu podmiotowi wynagrodzenia w zamian za towary lub usługi dostarczone przez ten podmiot.
• MSSF 9 "Instrumenty finansowe" -Kluczowe zmiany związane z zastosowaniem nowego standardu dotyczą zmian w zasadach klasyfikacji i wyceny aktywów finansowych, wprowadzenie nowego modelu wyznaczania oczekiwanych strat kredytowych oraz zmianie wymogów w zakresie rachunkowości zabezpieczeń. Wdrożenie standardu przeprowadzono przy zastosowaniu zmodyfikowanej metody retrospektywnej tj. skumulowany efekt zmian rozpoznany został w bilansie otwarcia zysków zatrzymanych bieżącego okresu.
</t>
  </si>
  <si>
    <t xml:space="preserve">*Dane przekształcone do porównywalności w związku z zastosowaniem nowego standardu sprawozdawczości finansowej MSSF 9 i MSSF 15 ze skutkiem od 1 stycznia 2018
</t>
  </si>
  <si>
    <t xml:space="preserve">       Korekta sprzedaży gazu z tytułu transakcji zabezpieczających</t>
  </si>
  <si>
    <t>Zatrudnienie**</t>
  </si>
  <si>
    <t>** Bez zatrudnienia w spółkach konsolidowanych metodą praw własności</t>
  </si>
  <si>
    <t>* Dane finansowe zostały przekształcone do porównywalności w związku z zastosowaniem nowego standardu sprawozdawczości finansowej MSSF 9 i MSSF 15 ze skutkiem od 1 stycznia 2018.</t>
  </si>
  <si>
    <t>Q2 2018</t>
  </si>
  <si>
    <t>Kapitał z tytułu stosowania rachunkowości zabezpieczeń</t>
  </si>
  <si>
    <t xml:space="preserve">  -   </t>
  </si>
  <si>
    <t>Segmenty kwartalnie</t>
  </si>
  <si>
    <t>Q3 2018</t>
  </si>
  <si>
    <t>Zmiana stanu kapitału obrotowego*, w tym:</t>
  </si>
  <si>
    <t>Wypłacone dywidendy</t>
  </si>
  <si>
    <t>Q4 2018</t>
  </si>
  <si>
    <t>Q4 2017
* przekształcony</t>
  </si>
  <si>
    <t>31 grudnia 2018</t>
  </si>
  <si>
    <t>% zmiana 
Q4 2018/
Q4 2017</t>
  </si>
  <si>
    <t>wartościowa zmiana 
Q4 2018/
Q4 2017</t>
  </si>
  <si>
    <t>Q4 2017 
* przekształcony</t>
  </si>
  <si>
    <t xml:space="preserve">Q4 2017 </t>
  </si>
  <si>
    <t xml:space="preserve">Q4 2017 *przekształcony </t>
  </si>
  <si>
    <t xml:space="preserve">(w mln m3) </t>
  </si>
  <si>
    <t>Segmenty działalności w Q4 2018</t>
  </si>
  <si>
    <t>Wybrane dane finansowe i operacyjne 
GK PGNiG za okres Q1 2016 - Q4 2018*</t>
  </si>
  <si>
    <t>Segmenty rocznie</t>
  </si>
  <si>
    <t>2017
* przekształcony</t>
  </si>
  <si>
    <t>% zmiana 
2018/
2017</t>
  </si>
  <si>
    <t>wartościowa zmiana 
2018/
2017</t>
  </si>
  <si>
    <t xml:space="preserve">AKTYWA razem </t>
  </si>
  <si>
    <t xml:space="preserve">Kapitał własny razem </t>
  </si>
  <si>
    <t xml:space="preserve">Zobowiązania razem </t>
  </si>
  <si>
    <t xml:space="preserve">ZOBOWIĄZANIA I KAPITAŁ WŁASNY razem </t>
  </si>
  <si>
    <t>* W tym podatek dochodowy: 418 mln PLN (2017: 217 mln PLN)</t>
  </si>
  <si>
    <t>2017
*przekształcony</t>
  </si>
  <si>
    <t>Razem  przychody</t>
  </si>
  <si>
    <t xml:space="preserve"> 2017
*przekształcony</t>
  </si>
  <si>
    <t>% zmiana 
 2018/
 2017</t>
  </si>
  <si>
    <t>wartościowa zmiana 
 2018/
 2017</t>
  </si>
  <si>
    <t>Gaz zaazotowany (Ls/Lw przeliczony na E), w tym:</t>
  </si>
  <si>
    <t>Razem , w tym: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</si>
  <si>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</si>
  <si>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</si>
  <si>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% zmiana 
Q/Q</t>
  </si>
  <si>
    <t>Zysk operacyjny segmentu bez uwzględnienia amortyzacji (EBITDA)</t>
  </si>
  <si>
    <t>Zysk\Strata na działalności operacyjnej segmentu (EBIT)</t>
  </si>
  <si>
    <t>Zatrudnienie*</t>
  </si>
  <si>
    <t>* Bez zatrudnienia w spółkach konsolidowanych metodą praw własności</t>
  </si>
  <si>
    <t>Segmenty działalności w Q4 2017*</t>
  </si>
  <si>
    <t xml:space="preserve">* Dane przekształcone do porównywalności w związku z zastosowaniem nowego 
standardu sprawozdawczości finansowej MSSF 9 i MSSF 15 ze skutkiem od 1 stycznia 2018
</t>
  </si>
  <si>
    <t>Segmenty działalności w 2018</t>
  </si>
  <si>
    <t>% zmiana 
Y/Y</t>
  </si>
  <si>
    <t>Segmenty działalności w 2017*</t>
  </si>
  <si>
    <t>wartościowa zmiana 
Y/Y</t>
  </si>
  <si>
    <t xml:space="preserve">* Dane przekształcone do porównywalności w związku z zastosowaniem nowego standardu sprawozdawczości finansowej MSSF 9 i MSSF 15 ze skutkiem od 1 stycznia 2018
</t>
  </si>
  <si>
    <t xml:space="preserve">     zmiana stanu zobowiązań z tytułu dostaw i podatków</t>
  </si>
  <si>
    <t xml:space="preserve">     zmiana stanu rezerw na koszty likwidacji odwiertów</t>
  </si>
  <si>
    <t xml:space="preserve">     zmiana stanu pozostałych rezerw</t>
  </si>
  <si>
    <t xml:space="preserve">     zmiana stanu zobowiązań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</si>
</sst>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</numFmts>
  <fonts count="11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6"/>
      <color indexed="10"/>
      <name val="Calibri"/>
      <family val="2"/>
    </font>
    <font>
      <sz val="24"/>
      <color indexed="18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30"/>
      <name val="Arial"/>
      <family val="2"/>
    </font>
    <font>
      <i/>
      <sz val="10"/>
      <color indexed="10"/>
      <name val="Calibri"/>
      <family val="2"/>
    </font>
    <font>
      <b/>
      <sz val="16"/>
      <color indexed="10"/>
      <name val="Calibri"/>
      <family val="2"/>
    </font>
    <font>
      <sz val="20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6"/>
      <color rgb="FFFF0000"/>
      <name val="Calibri"/>
      <family val="2"/>
    </font>
    <font>
      <sz val="24"/>
      <color rgb="FF0A1D64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768A9"/>
      <name val="Arial"/>
      <family val="2"/>
    </font>
    <font>
      <i/>
      <sz val="10"/>
      <color rgb="FFFF0000"/>
      <name val="Calibri"/>
      <family val="2"/>
    </font>
    <font>
      <b/>
      <sz val="16"/>
      <color rgb="FFFF0000"/>
      <name val="Calibri"/>
      <family val="2"/>
    </font>
    <font>
      <sz val="20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0" fillId="26" borderId="1" applyNumberFormat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1" fillId="27" borderId="2" applyNumberFormat="0" applyAlignment="0" applyProtection="0"/>
    <xf numFmtId="49" fontId="8" fillId="0" borderId="3">
      <alignment horizontal="right" wrapText="1"/>
      <protection/>
    </xf>
    <xf numFmtId="0" fontId="82" fillId="28" borderId="0" applyNumberFormat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3" fillId="0" borderId="5" applyNumberFormat="0" applyFill="0" applyAlignment="0" applyProtection="0"/>
    <xf numFmtId="0" fontId="83" fillId="0" borderId="5" applyNumberFormat="0" applyFill="0" applyAlignment="0" applyProtection="0"/>
    <xf numFmtId="0" fontId="84" fillId="31" borderId="6" applyNumberFormat="0" applyAlignment="0" applyProtection="0"/>
    <xf numFmtId="0" fontId="84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92" fillId="27" borderId="1" applyNumberFormat="0" applyAlignment="0" applyProtection="0"/>
    <xf numFmtId="0" fontId="92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4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7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8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0" fillId="0" borderId="0">
      <alignment/>
      <protection/>
    </xf>
  </cellStyleXfs>
  <cellXfs count="233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59" fillId="0" borderId="3" xfId="157" applyNumberFormat="1" applyFont="1" applyFill="1" applyBorder="1" applyAlignment="1" applyProtection="1">
      <alignment vertical="center"/>
      <protection/>
    </xf>
    <xf numFmtId="166" fontId="60" fillId="0" borderId="3" xfId="157" applyNumberFormat="1" applyFont="1" applyFill="1" applyBorder="1" applyAlignment="1" applyProtection="1">
      <alignment vertical="center"/>
      <protection/>
    </xf>
    <xf numFmtId="166" fontId="57" fillId="0" borderId="0" xfId="157" applyNumberFormat="1" applyFont="1" applyFill="1" applyBorder="1" applyAlignment="1" applyProtection="1">
      <alignment vertical="center"/>
      <protection/>
    </xf>
    <xf numFmtId="166" fontId="58" fillId="0" borderId="0" xfId="157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59" fillId="0" borderId="15" xfId="157" applyNumberFormat="1" applyFont="1" applyFill="1" applyBorder="1" applyAlignment="1" applyProtection="1">
      <alignment vertical="center"/>
      <protection/>
    </xf>
    <xf numFmtId="166" fontId="60" fillId="0" borderId="15" xfId="157" applyNumberFormat="1" applyFont="1" applyFill="1" applyBorder="1" applyAlignment="1" applyProtection="1">
      <alignment vertical="center"/>
      <protection/>
    </xf>
    <xf numFmtId="0" fontId="59" fillId="38" borderId="0" xfId="194" applyFont="1" applyFill="1" applyAlignment="1">
      <alignment vertical="center"/>
      <protection/>
    </xf>
    <xf numFmtId="0" fontId="59" fillId="0" borderId="0" xfId="194" applyFont="1" applyFill="1" applyAlignment="1">
      <alignment vertical="center"/>
      <protection/>
    </xf>
    <xf numFmtId="0" fontId="61" fillId="52" borderId="3" xfId="192" applyFont="1" applyFill="1" applyBorder="1" applyAlignment="1">
      <alignment horizontal="left" vertical="center" wrapText="1"/>
      <protection/>
    </xf>
    <xf numFmtId="0" fontId="61" fillId="52" borderId="3" xfId="192" applyFont="1" applyFill="1" applyBorder="1" applyAlignment="1">
      <alignment horizontal="center" vertical="center" wrapText="1"/>
      <protection/>
    </xf>
    <xf numFmtId="0" fontId="61" fillId="53" borderId="3" xfId="192" applyFont="1" applyFill="1" applyBorder="1" applyAlignment="1">
      <alignment horizontal="left" vertical="center" wrapText="1"/>
      <protection/>
    </xf>
    <xf numFmtId="0" fontId="61" fillId="53" borderId="3" xfId="192" applyFont="1" applyFill="1" applyBorder="1" applyAlignment="1">
      <alignment horizontal="center" vertical="center" wrapText="1"/>
      <protection/>
    </xf>
    <xf numFmtId="0" fontId="59" fillId="0" borderId="0" xfId="192" applyFont="1" applyBorder="1" applyAlignment="1">
      <alignment horizontal="left" vertical="center" wrapText="1"/>
      <protection/>
    </xf>
    <xf numFmtId="166" fontId="57" fillId="0" borderId="0" xfId="192" applyNumberFormat="1" applyFont="1" applyFill="1" applyAlignment="1">
      <alignment horizontal="right" vertical="center" wrapText="1"/>
      <protection/>
    </xf>
    <xf numFmtId="166" fontId="59" fillId="0" borderId="0" xfId="192" applyNumberFormat="1" applyFont="1" applyFill="1" applyAlignment="1">
      <alignment horizontal="right" vertical="center" wrapText="1"/>
      <protection/>
    </xf>
    <xf numFmtId="0" fontId="57" fillId="0" borderId="0" xfId="192" applyFont="1" applyBorder="1" applyAlignment="1">
      <alignment horizontal="left" vertical="center" wrapText="1"/>
      <protection/>
    </xf>
    <xf numFmtId="9" fontId="58" fillId="0" borderId="0" xfId="219" applyFont="1" applyFill="1" applyBorder="1" applyAlignment="1" applyProtection="1">
      <alignment vertical="center"/>
      <protection/>
    </xf>
    <xf numFmtId="0" fontId="57" fillId="0" borderId="3" xfId="192" applyFont="1" applyBorder="1" applyAlignment="1">
      <alignment horizontal="left" vertical="center" wrapText="1"/>
      <protection/>
    </xf>
    <xf numFmtId="166" fontId="57" fillId="0" borderId="3" xfId="157" applyNumberFormat="1" applyFont="1" applyFill="1" applyBorder="1" applyAlignment="1" applyProtection="1">
      <alignment vertical="center"/>
      <protection/>
    </xf>
    <xf numFmtId="0" fontId="57" fillId="0" borderId="0" xfId="192" applyFont="1" applyFill="1" applyBorder="1" applyAlignment="1">
      <alignment horizontal="left" vertical="center" wrapText="1"/>
      <protection/>
    </xf>
    <xf numFmtId="0" fontId="57" fillId="0" borderId="3" xfId="192" applyFont="1" applyFill="1" applyBorder="1" applyAlignment="1">
      <alignment horizontal="left" vertical="center" wrapText="1"/>
      <protection/>
    </xf>
    <xf numFmtId="9" fontId="60" fillId="0" borderId="0" xfId="219" applyFont="1" applyFill="1" applyBorder="1" applyAlignment="1" applyProtection="1">
      <alignment vertical="center"/>
      <protection/>
    </xf>
    <xf numFmtId="0" fontId="59" fillId="0" borderId="15" xfId="192" applyFont="1" applyFill="1" applyBorder="1" applyAlignment="1">
      <alignment horizontal="left" vertical="center" wrapText="1"/>
      <protection/>
    </xf>
    <xf numFmtId="166" fontId="58" fillId="0" borderId="3" xfId="157" applyNumberFormat="1" applyFont="1" applyFill="1" applyBorder="1" applyAlignment="1" applyProtection="1">
      <alignment vertical="center"/>
      <protection/>
    </xf>
    <xf numFmtId="0" fontId="59" fillId="0" borderId="3" xfId="192" applyFont="1" applyFill="1" applyBorder="1" applyAlignment="1">
      <alignment horizontal="left" vertical="center" wrapText="1"/>
      <protection/>
    </xf>
    <xf numFmtId="166" fontId="57" fillId="0" borderId="15" xfId="157" applyNumberFormat="1" applyFont="1" applyFill="1" applyBorder="1" applyAlignment="1" applyProtection="1">
      <alignment vertical="center"/>
      <protection/>
    </xf>
    <xf numFmtId="0" fontId="59" fillId="0" borderId="0" xfId="192" applyFont="1" applyFill="1" applyBorder="1" applyAlignment="1">
      <alignment horizontal="left" vertical="center" wrapText="1"/>
      <protection/>
    </xf>
    <xf numFmtId="0" fontId="57" fillId="0" borderId="15" xfId="192" applyFont="1" applyFill="1" applyBorder="1" applyAlignment="1">
      <alignment horizontal="left" vertical="center" wrapText="1"/>
      <protection/>
    </xf>
    <xf numFmtId="0" fontId="57" fillId="0" borderId="16" xfId="192" applyFont="1" applyFill="1" applyBorder="1" applyAlignment="1">
      <alignment horizontal="left" vertical="center" wrapText="1"/>
      <protection/>
    </xf>
    <xf numFmtId="166" fontId="57" fillId="0" borderId="16" xfId="157" applyNumberFormat="1" applyFont="1" applyFill="1" applyBorder="1" applyAlignment="1" applyProtection="1">
      <alignment vertical="center"/>
      <protection/>
    </xf>
    <xf numFmtId="166" fontId="58" fillId="0" borderId="15" xfId="157" applyNumberFormat="1" applyFont="1" applyFill="1" applyBorder="1" applyAlignment="1" applyProtection="1">
      <alignment vertical="center"/>
      <protection/>
    </xf>
    <xf numFmtId="166" fontId="58" fillId="0" borderId="16" xfId="157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165" fontId="57" fillId="0" borderId="0" xfId="157" applyNumberFormat="1" applyFont="1" applyFill="1" applyBorder="1" applyAlignment="1" applyProtection="1">
      <alignment vertical="center"/>
      <protection/>
    </xf>
    <xf numFmtId="165" fontId="58" fillId="0" borderId="0" xfId="157" applyNumberFormat="1" applyFont="1" applyFill="1" applyBorder="1" applyAlignment="1" applyProtection="1">
      <alignment vertical="center"/>
      <protection/>
    </xf>
    <xf numFmtId="166" fontId="59" fillId="0" borderId="16" xfId="157" applyNumberFormat="1" applyFont="1" applyFill="1" applyBorder="1" applyAlignment="1" applyProtection="1">
      <alignment vertical="center"/>
      <protection/>
    </xf>
    <xf numFmtId="173" fontId="58" fillId="0" borderId="0" xfId="219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 wrapText="1"/>
      <protection/>
    </xf>
    <xf numFmtId="0" fontId="58" fillId="0" borderId="0" xfId="193" applyFont="1" applyFill="1" applyBorder="1" applyAlignment="1">
      <alignment vertical="center" wrapText="1"/>
      <protection/>
    </xf>
    <xf numFmtId="3" fontId="61" fillId="52" borderId="3" xfId="192" applyNumberFormat="1" applyFont="1" applyFill="1" applyBorder="1" applyAlignment="1">
      <alignment horizontal="left" vertical="center" wrapText="1"/>
      <protection/>
    </xf>
    <xf numFmtId="0" fontId="57" fillId="0" borderId="0" xfId="193" applyFont="1" applyFill="1" applyAlignment="1">
      <alignment horizontal="left" indent="2"/>
      <protection/>
    </xf>
    <xf numFmtId="0" fontId="57" fillId="0" borderId="0" xfId="193" applyFont="1" applyFill="1" applyAlignment="1">
      <alignment horizontal="left" wrapText="1" indent="2"/>
      <protection/>
    </xf>
    <xf numFmtId="0" fontId="57" fillId="0" borderId="0" xfId="0" applyFont="1" applyBorder="1" applyAlignment="1">
      <alignment/>
    </xf>
    <xf numFmtId="0" fontId="57" fillId="0" borderId="0" xfId="172" applyFont="1">
      <alignment/>
      <protection/>
    </xf>
    <xf numFmtId="0" fontId="57" fillId="0" borderId="0" xfId="172" applyFont="1" applyFill="1">
      <alignment/>
      <protection/>
    </xf>
    <xf numFmtId="9" fontId="58" fillId="0" borderId="0" xfId="220" applyFont="1" applyFill="1" applyBorder="1" applyAlignment="1" applyProtection="1">
      <alignment vertical="center"/>
      <protection/>
    </xf>
    <xf numFmtId="9" fontId="58" fillId="0" borderId="3" xfId="220" applyFont="1" applyFill="1" applyBorder="1" applyAlignment="1" applyProtection="1">
      <alignment vertical="center"/>
      <protection/>
    </xf>
    <xf numFmtId="9" fontId="60" fillId="0" borderId="0" xfId="220" applyFont="1" applyFill="1" applyBorder="1" applyAlignment="1" applyProtection="1">
      <alignment vertical="center"/>
      <protection/>
    </xf>
    <xf numFmtId="9" fontId="60" fillId="0" borderId="15" xfId="220" applyFont="1" applyFill="1" applyBorder="1" applyAlignment="1" applyProtection="1">
      <alignment vertical="center"/>
      <protection/>
    </xf>
    <xf numFmtId="9" fontId="60" fillId="0" borderId="3" xfId="220" applyFont="1" applyFill="1" applyBorder="1" applyAlignment="1" applyProtection="1">
      <alignment vertical="center"/>
      <protection/>
    </xf>
    <xf numFmtId="9" fontId="58" fillId="0" borderId="15" xfId="220" applyFont="1" applyFill="1" applyBorder="1" applyAlignment="1" applyProtection="1">
      <alignment vertical="center"/>
      <protection/>
    </xf>
    <xf numFmtId="9" fontId="58" fillId="0" borderId="16" xfId="220" applyFont="1" applyFill="1" applyBorder="1" applyAlignment="1" applyProtection="1">
      <alignment vertical="center"/>
      <protection/>
    </xf>
    <xf numFmtId="166" fontId="57" fillId="0" borderId="0" xfId="172" applyNumberFormat="1" applyFont="1">
      <alignment/>
      <protection/>
    </xf>
    <xf numFmtId="166" fontId="57" fillId="0" borderId="17" xfId="157" applyNumberFormat="1" applyFont="1" applyFill="1" applyBorder="1" applyAlignment="1" applyProtection="1">
      <alignment vertical="center"/>
      <protection/>
    </xf>
    <xf numFmtId="179" fontId="57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9" applyFont="1" applyFill="1" applyBorder="1" applyAlignment="1">
      <alignment vertical="center" wrapText="1"/>
    </xf>
    <xf numFmtId="9" fontId="60" fillId="0" borderId="0" xfId="219" applyFont="1" applyFill="1" applyBorder="1" applyAlignment="1">
      <alignment vertical="center" wrapText="1"/>
    </xf>
    <xf numFmtId="0" fontId="60" fillId="0" borderId="0" xfId="193" applyFont="1" applyFill="1" applyBorder="1" applyAlignment="1">
      <alignment vertical="center" wrapText="1"/>
      <protection/>
    </xf>
    <xf numFmtId="1" fontId="57" fillId="0" borderId="0" xfId="193" applyNumberFormat="1" applyFont="1" applyFill="1" applyBorder="1" applyAlignment="1">
      <alignment vertical="center"/>
      <protection/>
    </xf>
    <xf numFmtId="166" fontId="57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99" fillId="0" borderId="0" xfId="0" applyFont="1" applyAlignment="1">
      <alignment horizontal="left" vertical="center" indent="2" readingOrder="1"/>
    </xf>
    <xf numFmtId="0" fontId="0" fillId="0" borderId="0" xfId="0" applyFont="1" applyFill="1" applyBorder="1" applyAlignment="1">
      <alignment horizontal="left" vertical="center" wrapText="1"/>
    </xf>
    <xf numFmtId="0" fontId="100" fillId="54" borderId="0" xfId="193" applyFont="1" applyFill="1" applyAlignment="1">
      <alignment vertical="center" wrapText="1"/>
      <protection/>
    </xf>
    <xf numFmtId="0" fontId="57" fillId="55" borderId="18" xfId="193" applyFont="1" applyFill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/>
    </xf>
    <xf numFmtId="0" fontId="101" fillId="0" borderId="0" xfId="0" applyFont="1" applyFill="1" applyBorder="1" applyAlignment="1">
      <alignment horizontal="right" vertical="center"/>
    </xf>
    <xf numFmtId="166" fontId="101" fillId="0" borderId="0" xfId="0" applyNumberFormat="1" applyFont="1" applyFill="1" applyBorder="1" applyAlignment="1">
      <alignment horizontal="left" vertical="center"/>
    </xf>
    <xf numFmtId="166" fontId="101" fillId="0" borderId="0" xfId="0" applyNumberFormat="1" applyFont="1" applyFill="1" applyBorder="1" applyAlignment="1">
      <alignment horizontal="right" vertical="center"/>
    </xf>
    <xf numFmtId="9" fontId="10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66" fontId="101" fillId="56" borderId="19" xfId="0" applyNumberFormat="1" applyFont="1" applyFill="1" applyBorder="1" applyAlignment="1">
      <alignment horizontal="left" vertical="center"/>
    </xf>
    <xf numFmtId="9" fontId="101" fillId="0" borderId="19" xfId="0" applyNumberFormat="1" applyFont="1" applyFill="1" applyBorder="1" applyAlignment="1">
      <alignment horizontal="right" vertical="center"/>
    </xf>
    <xf numFmtId="166" fontId="101" fillId="56" borderId="20" xfId="0" applyNumberFormat="1" applyFont="1" applyFill="1" applyBorder="1" applyAlignment="1">
      <alignment horizontal="left" vertical="center"/>
    </xf>
    <xf numFmtId="9" fontId="101" fillId="0" borderId="20" xfId="0" applyNumberFormat="1" applyFont="1" applyFill="1" applyBorder="1" applyAlignment="1">
      <alignment horizontal="right" vertical="center"/>
    </xf>
    <xf numFmtId="0" fontId="57" fillId="55" borderId="0" xfId="193" applyFont="1" applyFill="1" applyBorder="1" applyAlignment="1">
      <alignment vertical="center"/>
      <protection/>
    </xf>
    <xf numFmtId="0" fontId="102" fillId="0" borderId="0" xfId="193" applyFont="1" applyFill="1" applyAlignment="1">
      <alignment horizontal="left" vertical="center" wrapText="1" indent="2"/>
      <protection/>
    </xf>
    <xf numFmtId="0" fontId="102" fillId="0" borderId="0" xfId="193" applyFont="1" applyFill="1" applyAlignment="1">
      <alignment horizontal="left" vertical="center" indent="2"/>
      <protection/>
    </xf>
    <xf numFmtId="0" fontId="102" fillId="0" borderId="0" xfId="0" applyFont="1" applyAlignment="1">
      <alignment/>
    </xf>
    <xf numFmtId="0" fontId="103" fillId="54" borderId="0" xfId="193" applyFont="1" applyFill="1" applyAlignment="1">
      <alignment vertical="center" wrapText="1"/>
      <protection/>
    </xf>
    <xf numFmtId="0" fontId="99" fillId="0" borderId="0" xfId="0" applyFont="1" applyBorder="1" applyAlignment="1">
      <alignment horizontal="center" vertical="center" readingOrder="1"/>
    </xf>
    <xf numFmtId="0" fontId="99" fillId="0" borderId="0" xfId="0" applyFont="1" applyBorder="1" applyAlignment="1">
      <alignment horizontal="left" vertical="center" indent="2" readingOrder="1"/>
    </xf>
    <xf numFmtId="0" fontId="104" fillId="56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5" fillId="0" borderId="20" xfId="0" applyFont="1" applyBorder="1" applyAlignment="1">
      <alignment horizontal="left" vertical="center"/>
    </xf>
    <xf numFmtId="166" fontId="105" fillId="56" borderId="20" xfId="0" applyNumberFormat="1" applyFont="1" applyFill="1" applyBorder="1" applyAlignment="1">
      <alignment horizontal="left" vertical="center"/>
    </xf>
    <xf numFmtId="9" fontId="105" fillId="0" borderId="20" xfId="0" applyNumberFormat="1" applyFont="1" applyFill="1" applyBorder="1" applyAlignment="1">
      <alignment horizontal="right" vertical="center"/>
    </xf>
    <xf numFmtId="166" fontId="105" fillId="0" borderId="20" xfId="0" applyNumberFormat="1" applyFont="1" applyFill="1" applyBorder="1" applyAlignment="1">
      <alignment horizontal="left" vertical="center"/>
    </xf>
    <xf numFmtId="166" fontId="105" fillId="0" borderId="0" xfId="0" applyNumberFormat="1" applyFont="1" applyFill="1" applyBorder="1" applyAlignment="1">
      <alignment horizontal="left" vertical="center"/>
    </xf>
    <xf numFmtId="0" fontId="106" fillId="0" borderId="0" xfId="0" applyFont="1" applyAlignment="1">
      <alignment/>
    </xf>
    <xf numFmtId="0" fontId="99" fillId="0" borderId="0" xfId="0" applyFont="1" applyBorder="1" applyAlignment="1">
      <alignment horizontal="center" vertical="center" wrapText="1" readingOrder="1"/>
    </xf>
    <xf numFmtId="0" fontId="105" fillId="0" borderId="0" xfId="0" applyFont="1" applyBorder="1" applyAlignment="1">
      <alignment horizontal="left" vertical="center"/>
    </xf>
    <xf numFmtId="166" fontId="105" fillId="56" borderId="0" xfId="0" applyNumberFormat="1" applyFont="1" applyFill="1" applyBorder="1" applyAlignment="1">
      <alignment horizontal="left" vertical="center"/>
    </xf>
    <xf numFmtId="9" fontId="105" fillId="0" borderId="0" xfId="0" applyNumberFormat="1" applyFont="1" applyFill="1" applyBorder="1" applyAlignment="1">
      <alignment horizontal="right" vertical="center"/>
    </xf>
    <xf numFmtId="0" fontId="105" fillId="0" borderId="19" xfId="0" applyFont="1" applyBorder="1" applyAlignment="1">
      <alignment horizontal="left" vertical="center"/>
    </xf>
    <xf numFmtId="166" fontId="105" fillId="56" borderId="19" xfId="0" applyNumberFormat="1" applyFont="1" applyFill="1" applyBorder="1" applyAlignment="1">
      <alignment horizontal="left" vertical="center"/>
    </xf>
    <xf numFmtId="9" fontId="105" fillId="0" borderId="19" xfId="0" applyNumberFormat="1" applyFont="1" applyFill="1" applyBorder="1" applyAlignment="1">
      <alignment horizontal="right" vertical="center"/>
    </xf>
    <xf numFmtId="166" fontId="105" fillId="0" borderId="19" xfId="0" applyNumberFormat="1" applyFont="1" applyFill="1" applyBorder="1" applyAlignment="1">
      <alignment horizontal="left" vertical="center"/>
    </xf>
    <xf numFmtId="0" fontId="107" fillId="0" borderId="0" xfId="0" applyFont="1" applyAlignment="1">
      <alignment horizontal="left" vertical="center" wrapText="1"/>
    </xf>
    <xf numFmtId="0" fontId="100" fillId="0" borderId="0" xfId="193" applyFont="1" applyFill="1" applyAlignment="1">
      <alignment vertical="center" wrapText="1"/>
      <protection/>
    </xf>
    <xf numFmtId="0" fontId="70" fillId="57" borderId="0" xfId="159" applyFont="1" applyFill="1">
      <alignment/>
      <protection/>
    </xf>
    <xf numFmtId="0" fontId="99" fillId="0" borderId="0" xfId="0" applyFont="1" applyBorder="1" applyAlignment="1">
      <alignment horizontal="left" vertical="center" readingOrder="1"/>
    </xf>
    <xf numFmtId="0" fontId="57" fillId="57" borderId="0" xfId="159" applyFont="1" applyFill="1">
      <alignment/>
      <protection/>
    </xf>
    <xf numFmtId="0" fontId="71" fillId="57" borderId="0" xfId="159" applyFont="1" applyFill="1" applyAlignment="1">
      <alignment horizontal="center"/>
      <protection/>
    </xf>
    <xf numFmtId="9" fontId="101" fillId="0" borderId="0" xfId="0" applyNumberFormat="1" applyFont="1" applyFill="1" applyBorder="1" applyAlignment="1" quotePrefix="1">
      <alignment horizontal="right" vertical="center"/>
    </xf>
    <xf numFmtId="0" fontId="57" fillId="0" borderId="0" xfId="159" applyFont="1">
      <alignment/>
      <protection/>
    </xf>
    <xf numFmtId="0" fontId="58" fillId="0" borderId="0" xfId="159" applyFont="1">
      <alignment/>
      <protection/>
    </xf>
    <xf numFmtId="0" fontId="104" fillId="0" borderId="0" xfId="159" applyFont="1" applyFill="1" applyBorder="1" applyAlignment="1">
      <alignment horizontal="center" vertical="center" wrapText="1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4" fillId="56" borderId="0" xfId="159" applyFont="1" applyFill="1" applyBorder="1" applyAlignment="1">
      <alignment horizontal="center" vertical="center"/>
      <protection/>
    </xf>
    <xf numFmtId="0" fontId="101" fillId="0" borderId="0" xfId="159" applyFont="1" applyBorder="1" applyAlignment="1">
      <alignment horizontal="left" vertical="center"/>
      <protection/>
    </xf>
    <xf numFmtId="0" fontId="101" fillId="0" borderId="0" xfId="159" applyFont="1" applyAlignment="1">
      <alignment horizontal="left" vertical="center"/>
      <protection/>
    </xf>
    <xf numFmtId="9" fontId="101" fillId="0" borderId="0" xfId="219" applyFont="1" applyFill="1" applyBorder="1" applyAlignment="1">
      <alignment horizontal="right" vertical="center"/>
    </xf>
    <xf numFmtId="2" fontId="101" fillId="0" borderId="0" xfId="0" applyNumberFormat="1" applyFont="1" applyFill="1" applyBorder="1" applyAlignment="1">
      <alignment horizontal="center" vertical="center"/>
    </xf>
    <xf numFmtId="0" fontId="101" fillId="56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2" fontId="101" fillId="0" borderId="21" xfId="0" applyNumberFormat="1" applyFont="1" applyFill="1" applyBorder="1" applyAlignment="1">
      <alignment horizontal="center" vertical="center"/>
    </xf>
    <xf numFmtId="0" fontId="101" fillId="56" borderId="21" xfId="0" applyFont="1" applyFill="1" applyBorder="1" applyAlignment="1">
      <alignment horizontal="right" vertical="center"/>
    </xf>
    <xf numFmtId="0" fontId="101" fillId="56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right" vertical="center"/>
    </xf>
    <xf numFmtId="0" fontId="101" fillId="0" borderId="21" xfId="0" applyFont="1" applyFill="1" applyBorder="1" applyAlignment="1">
      <alignment horizontal="center" vertical="center"/>
    </xf>
    <xf numFmtId="0" fontId="104" fillId="56" borderId="0" xfId="0" applyFont="1" applyFill="1" applyBorder="1" applyAlignment="1">
      <alignment horizontal="center" vertical="center" wrapText="1"/>
    </xf>
    <xf numFmtId="166" fontId="101" fillId="57" borderId="0" xfId="0" applyNumberFormat="1" applyFont="1" applyFill="1" applyBorder="1" applyAlignment="1">
      <alignment horizontal="left" vertical="center"/>
    </xf>
    <xf numFmtId="166" fontId="101" fillId="57" borderId="19" xfId="0" applyNumberFormat="1" applyFont="1" applyFill="1" applyBorder="1" applyAlignment="1">
      <alignment horizontal="left" vertical="center"/>
    </xf>
    <xf numFmtId="166" fontId="105" fillId="57" borderId="0" xfId="0" applyNumberFormat="1" applyFont="1" applyFill="1" applyBorder="1" applyAlignment="1">
      <alignment horizontal="left" vertical="center"/>
    </xf>
    <xf numFmtId="166" fontId="101" fillId="57" borderId="20" xfId="0" applyNumberFormat="1" applyFont="1" applyFill="1" applyBorder="1" applyAlignment="1">
      <alignment horizontal="left" vertical="center"/>
    </xf>
    <xf numFmtId="166" fontId="101" fillId="57" borderId="0" xfId="0" applyNumberFormat="1" applyFont="1" applyFill="1" applyBorder="1" applyAlignment="1">
      <alignment horizontal="right" vertical="center"/>
    </xf>
    <xf numFmtId="166" fontId="105" fillId="57" borderId="20" xfId="0" applyNumberFormat="1" applyFont="1" applyFill="1" applyBorder="1" applyAlignment="1">
      <alignment horizontal="left" vertical="center"/>
    </xf>
    <xf numFmtId="166" fontId="105" fillId="56" borderId="22" xfId="0" applyNumberFormat="1" applyFont="1" applyFill="1" applyBorder="1" applyAlignment="1">
      <alignment horizontal="left" vertical="center"/>
    </xf>
    <xf numFmtId="177" fontId="108" fillId="57" borderId="0" xfId="159" applyNumberFormat="1" applyFont="1" applyFill="1" applyBorder="1" applyAlignment="1">
      <alignment horizontal="right" vertical="top" wrapText="1"/>
      <protection/>
    </xf>
    <xf numFmtId="177" fontId="109" fillId="57" borderId="0" xfId="159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Alignment="1">
      <alignment horizontal="left" vertical="center" wrapText="1"/>
    </xf>
    <xf numFmtId="177" fontId="101" fillId="56" borderId="0" xfId="0" applyNumberFormat="1" applyFont="1" applyFill="1" applyBorder="1" applyAlignment="1">
      <alignment horizontal="right" vertical="center"/>
    </xf>
    <xf numFmtId="177" fontId="105" fillId="56" borderId="20" xfId="0" applyNumberFormat="1" applyFont="1" applyFill="1" applyBorder="1" applyAlignment="1">
      <alignment horizontal="right" vertical="center"/>
    </xf>
    <xf numFmtId="177" fontId="101" fillId="56" borderId="0" xfId="0" applyNumberFormat="1" applyFont="1" applyFill="1" applyBorder="1" applyAlignment="1">
      <alignment horizontal="left" vertical="center"/>
    </xf>
    <xf numFmtId="177" fontId="105" fillId="56" borderId="0" xfId="0" applyNumberFormat="1" applyFont="1" applyFill="1" applyBorder="1" applyAlignment="1">
      <alignment horizontal="right" vertical="center"/>
    </xf>
    <xf numFmtId="3" fontId="101" fillId="56" borderId="0" xfId="0" applyNumberFormat="1" applyFont="1" applyFill="1" applyBorder="1" applyAlignment="1">
      <alignment horizontal="right" vertical="center"/>
    </xf>
    <xf numFmtId="3" fontId="105" fillId="56" borderId="20" xfId="0" applyNumberFormat="1" applyFont="1" applyFill="1" applyBorder="1" applyAlignment="1">
      <alignment horizontal="right" vertical="center"/>
    </xf>
    <xf numFmtId="0" fontId="101" fillId="56" borderId="20" xfId="0" applyFont="1" applyFill="1" applyBorder="1" applyAlignment="1">
      <alignment horizontal="center" vertical="center"/>
    </xf>
    <xf numFmtId="0" fontId="0" fillId="0" borderId="0" xfId="159" applyFont="1">
      <alignment/>
      <protection/>
    </xf>
    <xf numFmtId="9" fontId="101" fillId="0" borderId="0" xfId="220" applyFont="1" applyFill="1" applyBorder="1" applyAlignment="1">
      <alignment horizontal="right" vertical="center"/>
    </xf>
    <xf numFmtId="9" fontId="105" fillId="0" borderId="20" xfId="220" applyFont="1" applyFill="1" applyBorder="1" applyAlignment="1">
      <alignment horizontal="right" vertical="center"/>
    </xf>
    <xf numFmtId="166" fontId="0" fillId="56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Alignment="1">
      <alignment/>
    </xf>
    <xf numFmtId="0" fontId="110" fillId="57" borderId="0" xfId="0" applyFont="1" applyFill="1" applyBorder="1" applyAlignment="1">
      <alignment horizontal="left" vertical="center" wrapText="1"/>
    </xf>
    <xf numFmtId="3" fontId="105" fillId="0" borderId="19" xfId="0" applyNumberFormat="1" applyFont="1" applyFill="1" applyBorder="1" applyAlignment="1">
      <alignment horizontal="right" vertical="center"/>
    </xf>
    <xf numFmtId="1" fontId="105" fillId="0" borderId="0" xfId="0" applyNumberFormat="1" applyFont="1" applyFill="1" applyBorder="1" applyAlignment="1">
      <alignment horizontal="right" vertical="center"/>
    </xf>
    <xf numFmtId="1" fontId="101" fillId="0" borderId="0" xfId="0" applyNumberFormat="1" applyFont="1" applyFill="1" applyBorder="1" applyAlignment="1">
      <alignment horizontal="right" vertical="center"/>
    </xf>
    <xf numFmtId="1" fontId="105" fillId="0" borderId="19" xfId="0" applyNumberFormat="1" applyFont="1" applyFill="1" applyBorder="1" applyAlignment="1">
      <alignment horizontal="right" vertical="center"/>
    </xf>
    <xf numFmtId="177" fontId="101" fillId="0" borderId="0" xfId="0" applyNumberFormat="1" applyFont="1" applyFill="1" applyBorder="1" applyAlignment="1">
      <alignment horizontal="right" vertical="center"/>
    </xf>
    <xf numFmtId="177" fontId="105" fillId="0" borderId="20" xfId="0" applyNumberFormat="1" applyFont="1" applyFill="1" applyBorder="1" applyAlignment="1">
      <alignment horizontal="right" vertical="center"/>
    </xf>
    <xf numFmtId="177" fontId="101" fillId="0" borderId="0" xfId="0" applyNumberFormat="1" applyFont="1" applyFill="1" applyBorder="1" applyAlignment="1">
      <alignment horizontal="left" vertical="center"/>
    </xf>
    <xf numFmtId="177" fontId="57" fillId="0" borderId="0" xfId="0" applyNumberFormat="1" applyFont="1" applyAlignment="1">
      <alignment/>
    </xf>
    <xf numFmtId="177" fontId="105" fillId="0" borderId="0" xfId="0" applyNumberFormat="1" applyFont="1" applyFill="1" applyBorder="1" applyAlignment="1">
      <alignment horizontal="right" vertical="center"/>
    </xf>
    <xf numFmtId="177" fontId="57" fillId="0" borderId="0" xfId="0" applyNumberFormat="1" applyFont="1" applyBorder="1" applyAlignment="1">
      <alignment/>
    </xf>
    <xf numFmtId="3" fontId="101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Alignment="1">
      <alignment/>
    </xf>
    <xf numFmtId="3" fontId="105" fillId="0" borderId="20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3" fontId="101" fillId="0" borderId="19" xfId="0" applyNumberFormat="1" applyFont="1" applyFill="1" applyBorder="1" applyAlignment="1">
      <alignment horizontal="right" vertical="center"/>
    </xf>
    <xf numFmtId="177" fontId="101" fillId="0" borderId="19" xfId="0" applyNumberFormat="1" applyFont="1" applyFill="1" applyBorder="1" applyAlignment="1">
      <alignment horizontal="right" vertical="center"/>
    </xf>
    <xf numFmtId="0" fontId="101" fillId="57" borderId="20" xfId="0" applyFont="1" applyFill="1" applyBorder="1" applyAlignment="1">
      <alignment horizontal="center" vertical="center"/>
    </xf>
    <xf numFmtId="177" fontId="90" fillId="56" borderId="0" xfId="0" applyNumberFormat="1" applyFont="1" applyFill="1" applyBorder="1" applyAlignment="1">
      <alignment horizontal="right" vertical="center"/>
    </xf>
    <xf numFmtId="166" fontId="105" fillId="0" borderId="22" xfId="0" applyNumberFormat="1" applyFont="1" applyFill="1" applyBorder="1" applyAlignment="1">
      <alignment horizontal="left" vertical="center"/>
    </xf>
    <xf numFmtId="166" fontId="101" fillId="56" borderId="23" xfId="0" applyNumberFormat="1" applyFont="1" applyFill="1" applyBorder="1" applyAlignment="1">
      <alignment horizontal="left" vertical="center"/>
    </xf>
    <xf numFmtId="166" fontId="57" fillId="57" borderId="0" xfId="0" applyNumberFormat="1" applyFont="1" applyFill="1" applyAlignment="1">
      <alignment/>
    </xf>
    <xf numFmtId="0" fontId="103" fillId="58" borderId="0" xfId="193" applyFont="1" applyFill="1" applyAlignment="1">
      <alignment vertical="center" wrapText="1"/>
      <protection/>
    </xf>
    <xf numFmtId="0" fontId="101" fillId="57" borderId="0" xfId="0" applyFont="1" applyFill="1" applyBorder="1" applyAlignment="1">
      <alignment horizontal="center" vertical="center"/>
    </xf>
    <xf numFmtId="177" fontId="101" fillId="57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177" fontId="110" fillId="8" borderId="0" xfId="0" applyNumberFormat="1" applyFont="1" applyFill="1" applyBorder="1" applyAlignment="1">
      <alignment horizontal="left" vertical="center"/>
    </xf>
    <xf numFmtId="177" fontId="110" fillId="57" borderId="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0" fontId="104" fillId="57" borderId="0" xfId="0" applyFont="1" applyFill="1" applyBorder="1" applyAlignment="1">
      <alignment horizontal="center" vertical="center"/>
    </xf>
    <xf numFmtId="0" fontId="101" fillId="57" borderId="21" xfId="0" applyFont="1" applyFill="1" applyBorder="1" applyAlignment="1">
      <alignment horizontal="right" vertical="center"/>
    </xf>
    <xf numFmtId="9" fontId="90" fillId="0" borderId="0" xfId="220" applyFont="1" applyFill="1" applyBorder="1" applyAlignment="1" applyProtection="1">
      <alignment vertical="center"/>
      <protection/>
    </xf>
    <xf numFmtId="9" fontId="90" fillId="56" borderId="0" xfId="220" applyFont="1" applyFill="1" applyBorder="1" applyAlignment="1" applyProtection="1">
      <alignment vertical="center"/>
      <protection/>
    </xf>
    <xf numFmtId="9" fontId="105" fillId="0" borderId="20" xfId="220" applyFont="1" applyFill="1" applyBorder="1" applyAlignment="1" applyProtection="1">
      <alignment vertical="center"/>
      <protection/>
    </xf>
    <xf numFmtId="9" fontId="105" fillId="56" borderId="20" xfId="220" applyFont="1" applyFill="1" applyBorder="1" applyAlignment="1" applyProtection="1">
      <alignment vertical="center"/>
      <protection/>
    </xf>
    <xf numFmtId="9" fontId="105" fillId="0" borderId="22" xfId="220" applyFont="1" applyFill="1" applyBorder="1" applyAlignment="1" applyProtection="1">
      <alignment vertical="center"/>
      <protection/>
    </xf>
    <xf numFmtId="9" fontId="105" fillId="56" borderId="22" xfId="220" applyFont="1" applyFill="1" applyBorder="1" applyAlignment="1" applyProtection="1">
      <alignment vertical="center"/>
      <protection/>
    </xf>
    <xf numFmtId="9" fontId="90" fillId="0" borderId="0" xfId="220" applyFont="1" applyFill="1" applyBorder="1" applyAlignment="1" applyProtection="1">
      <alignment horizontal="right" vertical="center"/>
      <protection/>
    </xf>
    <xf numFmtId="166" fontId="111" fillId="0" borderId="0" xfId="0" applyNumberFormat="1" applyFont="1" applyFill="1" applyBorder="1" applyAlignment="1">
      <alignment horizontal="left" vertical="center"/>
    </xf>
    <xf numFmtId="0" fontId="101" fillId="56" borderId="0" xfId="0" applyFont="1" applyFill="1" applyBorder="1" applyAlignment="1">
      <alignment horizontal="right" vertical="center"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6" borderId="0" xfId="157" applyNumberFormat="1" applyFont="1" applyFill="1" applyBorder="1" applyAlignment="1" applyProtection="1">
      <alignment vertical="center"/>
      <protection/>
    </xf>
    <xf numFmtId="166" fontId="105" fillId="0" borderId="20" xfId="157" applyNumberFormat="1" applyFont="1" applyFill="1" applyBorder="1" applyAlignment="1" applyProtection="1">
      <alignment vertical="center"/>
      <protection/>
    </xf>
    <xf numFmtId="166" fontId="105" fillId="56" borderId="20" xfId="157" applyNumberFormat="1" applyFont="1" applyFill="1" applyBorder="1" applyAlignment="1" applyProtection="1">
      <alignment vertical="center"/>
      <protection/>
    </xf>
    <xf numFmtId="166" fontId="105" fillId="0" borderId="22" xfId="157" applyNumberFormat="1" applyFont="1" applyFill="1" applyBorder="1" applyAlignment="1" applyProtection="1">
      <alignment vertical="center"/>
      <protection/>
    </xf>
    <xf numFmtId="166" fontId="105" fillId="56" borderId="22" xfId="157" applyNumberFormat="1" applyFont="1" applyFill="1" applyBorder="1" applyAlignment="1" applyProtection="1">
      <alignment vertical="center"/>
      <protection/>
    </xf>
    <xf numFmtId="0" fontId="101" fillId="0" borderId="0" xfId="159" applyFont="1" applyBorder="1" applyAlignment="1">
      <alignment horizontal="left" vertical="center" wrapText="1"/>
      <protection/>
    </xf>
    <xf numFmtId="0" fontId="112" fillId="0" borderId="0" xfId="0" applyFont="1" applyAlignment="1">
      <alignment horizontal="right"/>
    </xf>
    <xf numFmtId="0" fontId="113" fillId="0" borderId="0" xfId="0" applyFont="1" applyAlignment="1">
      <alignment/>
    </xf>
    <xf numFmtId="166" fontId="112" fillId="0" borderId="0" xfId="0" applyNumberFormat="1" applyFont="1" applyAlignment="1">
      <alignment/>
    </xf>
    <xf numFmtId="0" fontId="112" fillId="0" borderId="0" xfId="0" applyFont="1" applyAlignment="1">
      <alignment/>
    </xf>
    <xf numFmtId="9" fontId="0" fillId="0" borderId="0" xfId="220" applyFont="1" applyFill="1" applyBorder="1" applyAlignment="1" applyProtection="1">
      <alignment vertical="center"/>
      <protection/>
    </xf>
    <xf numFmtId="9" fontId="0" fillId="56" borderId="0" xfId="220" applyFont="1" applyFill="1" applyBorder="1" applyAlignment="1" applyProtection="1">
      <alignment vertical="center"/>
      <protection/>
    </xf>
    <xf numFmtId="0" fontId="101" fillId="57" borderId="0" xfId="0" applyFont="1" applyFill="1" applyBorder="1" applyAlignment="1">
      <alignment horizontal="left" vertical="center"/>
    </xf>
    <xf numFmtId="0" fontId="104" fillId="57" borderId="0" xfId="159" applyFont="1" applyFill="1" applyBorder="1" applyAlignment="1">
      <alignment horizontal="center" vertical="center" wrapText="1"/>
      <protection/>
    </xf>
    <xf numFmtId="0" fontId="104" fillId="57" borderId="0" xfId="159" applyFont="1" applyFill="1" applyBorder="1" applyAlignment="1">
      <alignment horizontal="center" vertical="center"/>
      <protection/>
    </xf>
    <xf numFmtId="2" fontId="101" fillId="57" borderId="21" xfId="0" applyNumberFormat="1" applyFont="1" applyFill="1" applyBorder="1" applyAlignment="1">
      <alignment horizontal="center" vertical="center"/>
    </xf>
    <xf numFmtId="0" fontId="57" fillId="58" borderId="18" xfId="193" applyFont="1" applyFill="1" applyBorder="1" applyAlignment="1">
      <alignment vertical="center"/>
      <protection/>
    </xf>
    <xf numFmtId="0" fontId="57" fillId="58" borderId="0" xfId="0" applyFont="1" applyFill="1" applyBorder="1" applyAlignment="1">
      <alignment/>
    </xf>
    <xf numFmtId="0" fontId="57" fillId="58" borderId="0" xfId="0" applyFont="1" applyFill="1" applyAlignment="1">
      <alignment/>
    </xf>
    <xf numFmtId="0" fontId="58" fillId="58" borderId="0" xfId="0" applyFont="1" applyFill="1" applyBorder="1" applyAlignment="1">
      <alignment/>
    </xf>
    <xf numFmtId="0" fontId="58" fillId="57" borderId="0" xfId="0" applyFont="1" applyFill="1" applyAlignment="1">
      <alignment/>
    </xf>
    <xf numFmtId="0" fontId="57" fillId="0" borderId="0" xfId="193" applyFont="1" applyFill="1" applyBorder="1" applyAlignment="1">
      <alignment horizontal="center" vertical="center"/>
      <protection/>
    </xf>
    <xf numFmtId="0" fontId="114" fillId="59" borderId="0" xfId="159" applyFont="1" applyFill="1" applyAlignment="1">
      <alignment horizontal="center" vertical="center" textRotation="90"/>
      <protection/>
    </xf>
    <xf numFmtId="0" fontId="0" fillId="57" borderId="0" xfId="159" applyFont="1" applyFill="1" applyAlignment="1">
      <alignment horizontal="left" vertical="top" wrapText="1"/>
      <protection/>
    </xf>
    <xf numFmtId="0" fontId="57" fillId="38" borderId="0" xfId="172" applyFont="1" applyFill="1" applyAlignment="1">
      <alignment horizontal="center"/>
      <protection/>
    </xf>
    <xf numFmtId="166" fontId="57" fillId="0" borderId="18" xfId="192" applyNumberFormat="1" applyFont="1" applyFill="1" applyBorder="1" applyAlignment="1">
      <alignment horizontal="center" vertical="center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ormalny_Segmenty działalności" xfId="194"/>
    <cellStyle name="numjed" xfId="195"/>
    <cellStyle name="Obliczenia" xfId="196"/>
    <cellStyle name="Obliczenia 2" xfId="197"/>
    <cellStyle name="Followed Hyperlink" xfId="198"/>
    <cellStyle name="ok" xfId="199"/>
    <cellStyle name="Option" xfId="200"/>
    <cellStyle name="Percent [2]" xfId="201"/>
    <cellStyle name="Percent 10" xfId="202"/>
    <cellStyle name="Percent 11" xfId="203"/>
    <cellStyle name="Percent 2" xfId="204"/>
    <cellStyle name="Percent 3" xfId="205"/>
    <cellStyle name="Percent 4" xfId="206"/>
    <cellStyle name="Percent 5" xfId="207"/>
    <cellStyle name="Percent 6" xfId="208"/>
    <cellStyle name="Percent 7" xfId="209"/>
    <cellStyle name="Percent 8" xfId="210"/>
    <cellStyle name="Percent 9" xfId="211"/>
    <cellStyle name="PLN_2_miejsca_po_przecinku" xfId="212"/>
    <cellStyle name="Podtytul" xfId="213"/>
    <cellStyle name="pole" xfId="214"/>
    <cellStyle name="pole1" xfId="215"/>
    <cellStyle name="pole2" xfId="216"/>
    <cellStyle name="Price" xfId="217"/>
    <cellStyle name="Price 2" xfId="218"/>
    <cellStyle name="Percent" xfId="219"/>
    <cellStyle name="Procentowy 2" xfId="220"/>
    <cellStyle name="Procentowy 2 2" xfId="221"/>
    <cellStyle name="Procentowy 2 3" xfId="222"/>
    <cellStyle name="Procentowy 2 4" xfId="223"/>
    <cellStyle name="Procentowy 2 5" xfId="224"/>
    <cellStyle name="Procentowy 3" xfId="225"/>
    <cellStyle name="Procentowy 4" xfId="226"/>
    <cellStyle name="Procentowy 5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8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9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0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11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1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13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4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8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19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3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38100</xdr:rowOff>
    </xdr:from>
    <xdr:to>
      <xdr:col>1</xdr:col>
      <xdr:colOff>5610225</xdr:colOff>
      <xdr:row>8</xdr:row>
      <xdr:rowOff>57150</xdr:rowOff>
    </xdr:to>
    <xdr:pic>
      <xdr:nvPicPr>
        <xdr:cNvPr id="24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000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\PGNiG%20Q4%202018_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Dodatkowe rozbicie kosztów"/>
      <sheetName val="Hedging"/>
      <sheetName val="Segmenty działalności 2018"/>
      <sheetName val="Segmenty działalności Q"/>
      <sheetName val="Segmenty działalności 2017"/>
      <sheetName val="Segment PiW 2017-2018"/>
      <sheetName val="Segment OiM 2017-2018"/>
      <sheetName val="Segment D 2017-2018"/>
      <sheetName val="Segment W 2017-2018"/>
      <sheetName val="Segment Poz 2017-2018"/>
      <sheetName val="Dane operacyjne"/>
      <sheetName val="Struktura odbiorców 2013-2018"/>
    </sheetNames>
    <sheetDataSet>
      <sheetData sheetId="11">
        <row r="7">
          <cell r="C7">
            <v>3795</v>
          </cell>
          <cell r="D7">
            <v>1018</v>
          </cell>
          <cell r="I7">
            <v>3092</v>
          </cell>
          <cell r="J7">
            <v>824</v>
          </cell>
        </row>
        <row r="8">
          <cell r="C8">
            <v>3876</v>
          </cell>
          <cell r="D8">
            <v>1138</v>
          </cell>
          <cell r="I8">
            <v>3026</v>
          </cell>
          <cell r="J8">
            <v>878</v>
          </cell>
        </row>
        <row r="9">
          <cell r="C9">
            <v>7671</v>
          </cell>
          <cell r="D9">
            <v>2156</v>
          </cell>
          <cell r="I9">
            <v>6118</v>
          </cell>
          <cell r="J9">
            <v>1702</v>
          </cell>
        </row>
        <row r="10">
          <cell r="C10">
            <v>-1063</v>
          </cell>
          <cell r="D10">
            <v>-289</v>
          </cell>
          <cell r="I10">
            <v>-1060</v>
          </cell>
          <cell r="J10">
            <v>-253</v>
          </cell>
        </row>
        <row r="11">
          <cell r="C11">
            <v>-380</v>
          </cell>
          <cell r="D11">
            <v>-126</v>
          </cell>
          <cell r="I11">
            <v>-363</v>
          </cell>
          <cell r="J11">
            <v>-100.5</v>
          </cell>
        </row>
        <row r="12">
          <cell r="C12">
            <v>-867</v>
          </cell>
          <cell r="D12">
            <v>-280</v>
          </cell>
          <cell r="I12">
            <v>-795</v>
          </cell>
          <cell r="J12">
            <v>-238.6</v>
          </cell>
        </row>
        <row r="13">
          <cell r="C13">
            <v>-667</v>
          </cell>
          <cell r="D13">
            <v>-201</v>
          </cell>
          <cell r="I13">
            <v>-639</v>
          </cell>
          <cell r="J13">
            <v>-209.3</v>
          </cell>
        </row>
        <row r="14">
          <cell r="C14">
            <v>-261</v>
          </cell>
          <cell r="D14">
            <v>-56</v>
          </cell>
          <cell r="I14">
            <v>-197</v>
          </cell>
          <cell r="J14">
            <v>-45</v>
          </cell>
        </row>
        <row r="15">
          <cell r="C15">
            <v>-484</v>
          </cell>
          <cell r="D15">
            <v>-385</v>
          </cell>
          <cell r="I15">
            <v>-479</v>
          </cell>
          <cell r="J15">
            <v>-444</v>
          </cell>
        </row>
        <row r="16">
          <cell r="C16">
            <v>505</v>
          </cell>
          <cell r="D16">
            <v>132</v>
          </cell>
          <cell r="I16">
            <v>481</v>
          </cell>
          <cell r="J16">
            <v>150</v>
          </cell>
        </row>
        <row r="17">
          <cell r="C17">
            <v>-498</v>
          </cell>
          <cell r="D17">
            <v>-164</v>
          </cell>
          <cell r="I17">
            <v>-261.1</v>
          </cell>
          <cell r="J17">
            <v>13.2</v>
          </cell>
        </row>
        <row r="18">
          <cell r="C18">
            <v>-3715</v>
          </cell>
          <cell r="D18">
            <v>-1369</v>
          </cell>
          <cell r="I18">
            <v>-3313</v>
          </cell>
          <cell r="J18">
            <v>-1127.4</v>
          </cell>
        </row>
        <row r="19">
          <cell r="C19">
            <v>5019</v>
          </cell>
          <cell r="D19">
            <v>1076</v>
          </cell>
          <cell r="I19">
            <v>3865</v>
          </cell>
          <cell r="J19">
            <v>828</v>
          </cell>
        </row>
        <row r="20">
          <cell r="C20">
            <v>3956</v>
          </cell>
          <cell r="D20">
            <v>787</v>
          </cell>
          <cell r="I20">
            <v>2805</v>
          </cell>
          <cell r="J20">
            <v>575</v>
          </cell>
        </row>
      </sheetData>
      <sheetData sheetId="12">
        <row r="7">
          <cell r="C7">
            <v>31038</v>
          </cell>
          <cell r="D7">
            <v>9988</v>
          </cell>
          <cell r="I7">
            <v>26044.8</v>
          </cell>
          <cell r="J7">
            <v>8254.5</v>
          </cell>
        </row>
        <row r="8">
          <cell r="C8">
            <v>666</v>
          </cell>
          <cell r="D8">
            <v>394</v>
          </cell>
          <cell r="I8">
            <v>495</v>
          </cell>
          <cell r="J8">
            <v>282</v>
          </cell>
        </row>
        <row r="9">
          <cell r="C9">
            <v>31704</v>
          </cell>
          <cell r="D9">
            <v>10382</v>
          </cell>
          <cell r="I9">
            <v>26539.8</v>
          </cell>
          <cell r="J9">
            <v>8536.5</v>
          </cell>
        </row>
        <row r="10">
          <cell r="C10">
            <v>-189</v>
          </cell>
          <cell r="D10">
            <v>-48</v>
          </cell>
          <cell r="I10">
            <v>-205</v>
          </cell>
          <cell r="J10">
            <v>-51</v>
          </cell>
        </row>
        <row r="11">
          <cell r="C11">
            <v>-30941</v>
          </cell>
          <cell r="D11">
            <v>-10137</v>
          </cell>
          <cell r="I11">
            <v>-25271.100000000002</v>
          </cell>
          <cell r="J11">
            <v>-8045.7</v>
          </cell>
        </row>
        <row r="12">
          <cell r="C12">
            <v>-384</v>
          </cell>
          <cell r="D12">
            <v>-139</v>
          </cell>
          <cell r="I12">
            <v>-326</v>
          </cell>
          <cell r="J12">
            <v>-102.8</v>
          </cell>
        </row>
        <row r="13">
          <cell r="C13">
            <v>-707</v>
          </cell>
          <cell r="D13">
            <v>-200</v>
          </cell>
          <cell r="I13">
            <v>-590.8999999999999</v>
          </cell>
          <cell r="J13">
            <v>-162.0999999999999</v>
          </cell>
        </row>
        <row r="14">
          <cell r="C14">
            <v>-143</v>
          </cell>
          <cell r="D14">
            <v>-34</v>
          </cell>
          <cell r="I14">
            <v>-153.8</v>
          </cell>
          <cell r="J14">
            <v>-40.199999999999996</v>
          </cell>
        </row>
        <row r="15">
          <cell r="C15">
            <v>0</v>
          </cell>
          <cell r="D15">
            <v>0</v>
          </cell>
          <cell r="I15">
            <v>-364.3</v>
          </cell>
          <cell r="J15">
            <v>-364.3</v>
          </cell>
        </row>
        <row r="16">
          <cell r="C16">
            <v>29</v>
          </cell>
          <cell r="D16">
            <v>2</v>
          </cell>
          <cell r="I16">
            <v>62</v>
          </cell>
          <cell r="J16">
            <v>17.7</v>
          </cell>
        </row>
        <row r="17">
          <cell r="C17">
            <v>-406</v>
          </cell>
          <cell r="D17">
            <v>-223</v>
          </cell>
          <cell r="I17">
            <v>-330.6</v>
          </cell>
          <cell r="J17">
            <v>-84.3</v>
          </cell>
        </row>
        <row r="18">
          <cell r="C18">
            <v>-32741</v>
          </cell>
          <cell r="D18">
            <v>-10779</v>
          </cell>
          <cell r="I18">
            <v>-27178.899999999998</v>
          </cell>
          <cell r="J18">
            <v>-8832.699999999999</v>
          </cell>
        </row>
        <row r="19">
          <cell r="C19">
            <v>-848</v>
          </cell>
          <cell r="D19">
            <v>-349</v>
          </cell>
          <cell r="I19">
            <v>-434</v>
          </cell>
          <cell r="J19">
            <v>-245</v>
          </cell>
        </row>
        <row r="20">
          <cell r="C20">
            <v>-1037</v>
          </cell>
          <cell r="D20">
            <v>-397</v>
          </cell>
          <cell r="I20">
            <v>-640</v>
          </cell>
          <cell r="J20">
            <v>-296</v>
          </cell>
        </row>
      </sheetData>
      <sheetData sheetId="13">
        <row r="7">
          <cell r="C7">
            <v>4604</v>
          </cell>
          <cell r="D7">
            <v>1174</v>
          </cell>
          <cell r="I7">
            <v>4753</v>
          </cell>
          <cell r="J7">
            <v>1265.4</v>
          </cell>
        </row>
        <row r="8">
          <cell r="C8">
            <v>323</v>
          </cell>
          <cell r="D8">
            <v>-18</v>
          </cell>
          <cell r="I8">
            <v>184</v>
          </cell>
          <cell r="J8">
            <v>-23.4</v>
          </cell>
        </row>
        <row r="9">
          <cell r="C9">
            <v>4927</v>
          </cell>
          <cell r="D9">
            <v>1156</v>
          </cell>
          <cell r="I9">
            <v>4937</v>
          </cell>
          <cell r="J9">
            <v>1242</v>
          </cell>
        </row>
        <row r="10">
          <cell r="C10">
            <v>-927</v>
          </cell>
          <cell r="D10">
            <v>-239</v>
          </cell>
          <cell r="I10">
            <v>-925</v>
          </cell>
          <cell r="J10">
            <v>-237</v>
          </cell>
        </row>
        <row r="11">
          <cell r="C11">
            <v>-436</v>
          </cell>
          <cell r="D11">
            <v>-234</v>
          </cell>
          <cell r="I11">
            <v>-365</v>
          </cell>
          <cell r="J11">
            <v>-185.7</v>
          </cell>
        </row>
        <row r="12">
          <cell r="C12">
            <v>-1177</v>
          </cell>
          <cell r="D12">
            <v>-310</v>
          </cell>
          <cell r="I12">
            <v>-1149.4</v>
          </cell>
          <cell r="J12">
            <v>-333.6</v>
          </cell>
        </row>
        <row r="13">
          <cell r="C13">
            <v>-259</v>
          </cell>
          <cell r="D13">
            <v>-85</v>
          </cell>
          <cell r="I13">
            <v>-192.6</v>
          </cell>
          <cell r="J13">
            <v>-59.5</v>
          </cell>
        </row>
        <row r="14">
          <cell r="C14">
            <v>-635</v>
          </cell>
          <cell r="D14">
            <v>-172</v>
          </cell>
          <cell r="I14">
            <v>-641.2</v>
          </cell>
          <cell r="J14">
            <v>-170.2</v>
          </cell>
        </row>
        <row r="15">
          <cell r="C15">
            <v>-2</v>
          </cell>
          <cell r="D15">
            <v>-3</v>
          </cell>
          <cell r="I15">
            <v>3.3</v>
          </cell>
          <cell r="J15">
            <v>4.3</v>
          </cell>
        </row>
        <row r="16">
          <cell r="C16">
            <v>288</v>
          </cell>
          <cell r="D16">
            <v>87</v>
          </cell>
          <cell r="I16">
            <v>230.1</v>
          </cell>
          <cell r="J16">
            <v>76.2</v>
          </cell>
        </row>
        <row r="17">
          <cell r="C17">
            <v>-321</v>
          </cell>
          <cell r="D17">
            <v>-17</v>
          </cell>
          <cell r="I17">
            <v>-329.3</v>
          </cell>
          <cell r="J17">
            <v>-44.4</v>
          </cell>
        </row>
        <row r="18">
          <cell r="C18">
            <v>-3469</v>
          </cell>
          <cell r="D18">
            <v>-973</v>
          </cell>
          <cell r="I18">
            <v>-3369.1</v>
          </cell>
          <cell r="J18">
            <v>-950.3</v>
          </cell>
        </row>
        <row r="19">
          <cell r="C19">
            <v>2385</v>
          </cell>
          <cell r="D19">
            <v>422</v>
          </cell>
          <cell r="I19">
            <v>2493</v>
          </cell>
          <cell r="J19">
            <v>529</v>
          </cell>
        </row>
        <row r="20">
          <cell r="C20">
            <v>1458</v>
          </cell>
          <cell r="D20">
            <v>183</v>
          </cell>
          <cell r="I20">
            <v>1568</v>
          </cell>
          <cell r="J20">
            <v>292</v>
          </cell>
        </row>
      </sheetData>
      <sheetData sheetId="14">
        <row r="7">
          <cell r="C7">
            <v>1617</v>
          </cell>
          <cell r="D7">
            <v>533</v>
          </cell>
          <cell r="I7">
            <v>1655</v>
          </cell>
          <cell r="J7">
            <v>515</v>
          </cell>
        </row>
        <row r="8">
          <cell r="C8">
            <v>770</v>
          </cell>
          <cell r="D8">
            <v>288</v>
          </cell>
          <cell r="I8">
            <v>596</v>
          </cell>
          <cell r="J8">
            <v>207</v>
          </cell>
        </row>
        <row r="9">
          <cell r="C9">
            <v>2387</v>
          </cell>
          <cell r="D9">
            <v>821</v>
          </cell>
          <cell r="I9">
            <v>2251</v>
          </cell>
          <cell r="J9">
            <v>722</v>
          </cell>
        </row>
        <row r="10">
          <cell r="C10">
            <v>-472</v>
          </cell>
          <cell r="D10">
            <v>-158</v>
          </cell>
          <cell r="I10">
            <v>-418</v>
          </cell>
          <cell r="J10">
            <v>-110</v>
          </cell>
        </row>
        <row r="11">
          <cell r="C11">
            <v>-1034</v>
          </cell>
          <cell r="D11">
            <v>-382</v>
          </cell>
          <cell r="I11">
            <v>-857.4</v>
          </cell>
          <cell r="J11">
            <v>-297.4</v>
          </cell>
        </row>
        <row r="12">
          <cell r="C12">
            <v>-205</v>
          </cell>
          <cell r="D12">
            <v>-52</v>
          </cell>
          <cell r="I12">
            <v>-198.7</v>
          </cell>
          <cell r="J12">
            <v>-51.2</v>
          </cell>
        </row>
        <row r="13">
          <cell r="C13">
            <v>-191</v>
          </cell>
          <cell r="D13">
            <v>-53</v>
          </cell>
          <cell r="I13">
            <v>-178.6</v>
          </cell>
          <cell r="J13">
            <v>-54.3</v>
          </cell>
        </row>
        <row r="14">
          <cell r="C14">
            <v>0</v>
          </cell>
          <cell r="D14">
            <v>0</v>
          </cell>
          <cell r="I14">
            <v>0</v>
          </cell>
          <cell r="J14">
            <v>0</v>
          </cell>
        </row>
        <row r="15">
          <cell r="C15">
            <v>16</v>
          </cell>
          <cell r="D15">
            <v>16</v>
          </cell>
          <cell r="I15">
            <v>2.5</v>
          </cell>
          <cell r="J15">
            <v>-3</v>
          </cell>
        </row>
        <row r="16">
          <cell r="C16">
            <v>1</v>
          </cell>
          <cell r="D16">
            <v>0</v>
          </cell>
          <cell r="I16">
            <v>2.3</v>
          </cell>
          <cell r="J16">
            <v>1.3</v>
          </cell>
        </row>
        <row r="17">
          <cell r="C17">
            <v>-186</v>
          </cell>
          <cell r="D17">
            <v>-62</v>
          </cell>
          <cell r="I17">
            <v>-178</v>
          </cell>
          <cell r="J17">
            <v>-75.6</v>
          </cell>
        </row>
        <row r="18">
          <cell r="C18">
            <v>-2072</v>
          </cell>
          <cell r="D18">
            <v>-691</v>
          </cell>
          <cell r="I18">
            <v>-1825.5</v>
          </cell>
          <cell r="J18">
            <v>-590.6</v>
          </cell>
        </row>
        <row r="19">
          <cell r="C19">
            <v>788</v>
          </cell>
          <cell r="D19">
            <v>288</v>
          </cell>
          <cell r="I19">
            <v>843</v>
          </cell>
          <cell r="J19">
            <v>241</v>
          </cell>
        </row>
        <row r="20">
          <cell r="C20">
            <v>316</v>
          </cell>
          <cell r="D20">
            <v>129</v>
          </cell>
          <cell r="I20">
            <v>425</v>
          </cell>
          <cell r="J20">
            <v>131</v>
          </cell>
        </row>
      </sheetData>
      <sheetData sheetId="15">
        <row r="7">
          <cell r="C7">
            <v>180</v>
          </cell>
          <cell r="D7">
            <v>39</v>
          </cell>
          <cell r="I7">
            <v>141</v>
          </cell>
          <cell r="J7">
            <v>50</v>
          </cell>
        </row>
        <row r="8">
          <cell r="C8">
            <v>323</v>
          </cell>
          <cell r="D8">
            <v>98</v>
          </cell>
          <cell r="I8">
            <v>318</v>
          </cell>
          <cell r="J8">
            <v>151</v>
          </cell>
        </row>
        <row r="9">
          <cell r="C9">
            <v>503</v>
          </cell>
          <cell r="D9">
            <v>137</v>
          </cell>
          <cell r="I9">
            <v>459</v>
          </cell>
          <cell r="J9">
            <v>201</v>
          </cell>
        </row>
        <row r="10">
          <cell r="C10">
            <v>-70</v>
          </cell>
          <cell r="D10">
            <v>-18</v>
          </cell>
          <cell r="I10">
            <v>-61</v>
          </cell>
          <cell r="J10">
            <v>-21</v>
          </cell>
        </row>
        <row r="11">
          <cell r="C11">
            <v>-50</v>
          </cell>
          <cell r="D11">
            <v>-15</v>
          </cell>
          <cell r="I11">
            <v>-67.5</v>
          </cell>
          <cell r="J11">
            <v>-18</v>
          </cell>
        </row>
        <row r="12">
          <cell r="C12">
            <v>-239</v>
          </cell>
          <cell r="D12">
            <v>-72</v>
          </cell>
          <cell r="I12">
            <v>-229.8</v>
          </cell>
          <cell r="J12">
            <v>-69.3</v>
          </cell>
        </row>
        <row r="13">
          <cell r="C13">
            <v>-294</v>
          </cell>
          <cell r="D13">
            <v>-97</v>
          </cell>
          <cell r="I13">
            <v>-254.7</v>
          </cell>
          <cell r="J13">
            <v>-93</v>
          </cell>
        </row>
        <row r="14">
          <cell r="C14">
            <v>0</v>
          </cell>
          <cell r="D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6</v>
          </cell>
          <cell r="D15">
            <v>-1</v>
          </cell>
          <cell r="I15">
            <v>4.2</v>
          </cell>
          <cell r="J15">
            <v>10.2</v>
          </cell>
        </row>
        <row r="16">
          <cell r="C16">
            <v>-13</v>
          </cell>
          <cell r="D16">
            <v>-16</v>
          </cell>
          <cell r="I16">
            <v>3</v>
          </cell>
          <cell r="J16">
            <v>3</v>
          </cell>
        </row>
        <row r="17">
          <cell r="C17">
            <v>-127</v>
          </cell>
          <cell r="D17">
            <v>-18</v>
          </cell>
          <cell r="I17">
            <v>-76</v>
          </cell>
          <cell r="J17">
            <v>-32.7</v>
          </cell>
        </row>
        <row r="18">
          <cell r="C18">
            <v>-787</v>
          </cell>
          <cell r="D18">
            <v>-238</v>
          </cell>
          <cell r="I18">
            <v>-681.8</v>
          </cell>
          <cell r="J18">
            <v>-220.4</v>
          </cell>
        </row>
        <row r="19">
          <cell r="C19">
            <v>-214</v>
          </cell>
          <cell r="D19">
            <v>-82</v>
          </cell>
          <cell r="I19">
            <v>-162</v>
          </cell>
          <cell r="J19">
            <v>1</v>
          </cell>
        </row>
        <row r="20">
          <cell r="C20">
            <v>-284</v>
          </cell>
          <cell r="D20">
            <v>-100</v>
          </cell>
          <cell r="I20">
            <v>-223</v>
          </cell>
          <cell r="J20">
            <v>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T78"/>
  <sheetViews>
    <sheetView showGridLines="0" tabSelected="1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98.421875" style="1" customWidth="1"/>
    <col min="3" max="4" width="19.7109375" style="62" customWidth="1"/>
    <col min="5" max="5" width="15.00390625" style="63" bestFit="1" customWidth="1"/>
    <col min="6" max="6" width="16.28125" style="63" bestFit="1" customWidth="1"/>
    <col min="7" max="16384" width="9.140625" style="1" customWidth="1"/>
  </cols>
  <sheetData>
    <row r="2" spans="2:20" ht="15.75" customHeight="1">
      <c r="B2" s="74"/>
      <c r="C2" s="223"/>
      <c r="D2" s="224"/>
      <c r="E2" s="225"/>
      <c r="F2" s="226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6" ht="23.25">
      <c r="B3" s="72"/>
      <c r="C3" s="6"/>
      <c r="D3" s="6"/>
      <c r="E3" s="1"/>
      <c r="F3" s="1"/>
    </row>
    <row r="4" spans="2:6" ht="23.25">
      <c r="B4" s="72"/>
      <c r="C4" s="6"/>
      <c r="D4" s="6"/>
      <c r="E4" s="1"/>
      <c r="F4" s="1"/>
    </row>
    <row r="5" spans="2:6" ht="23.25">
      <c r="B5" s="72"/>
      <c r="C5" s="6"/>
      <c r="D5" s="6"/>
      <c r="E5" s="1"/>
      <c r="F5" s="1"/>
    </row>
    <row r="6" spans="2:6" ht="23.25">
      <c r="B6" s="72"/>
      <c r="C6" s="6"/>
      <c r="D6" s="6"/>
      <c r="E6" s="1"/>
      <c r="F6" s="1"/>
    </row>
    <row r="7" spans="2:6" ht="23.25">
      <c r="B7" s="72"/>
      <c r="C7" s="6"/>
      <c r="D7" s="6"/>
      <c r="E7" s="1"/>
      <c r="F7" s="1"/>
    </row>
    <row r="8" spans="2:6" ht="23.25">
      <c r="B8" s="72"/>
      <c r="C8" s="6"/>
      <c r="D8" s="6"/>
      <c r="E8" s="1"/>
      <c r="F8" s="1"/>
    </row>
    <row r="9" spans="2:6" ht="23.25">
      <c r="B9" s="72"/>
      <c r="C9" s="6"/>
      <c r="D9" s="6"/>
      <c r="E9" s="1"/>
      <c r="F9" s="1"/>
    </row>
    <row r="10" spans="2:6" ht="60">
      <c r="B10" s="116" t="s">
        <v>257</v>
      </c>
      <c r="C10" s="6"/>
      <c r="D10" s="6"/>
      <c r="E10" s="1"/>
      <c r="F10" s="1"/>
    </row>
    <row r="11" spans="2:6" ht="23.25">
      <c r="B11" s="72" t="s">
        <v>219</v>
      </c>
      <c r="C11" s="6"/>
      <c r="D11" s="6"/>
      <c r="E11" s="1"/>
      <c r="F11" s="1"/>
    </row>
    <row r="12" spans="2:6" ht="23.25">
      <c r="B12" s="72" t="s">
        <v>101</v>
      </c>
      <c r="C12" s="6"/>
      <c r="D12" s="6"/>
      <c r="E12" s="1"/>
      <c r="F12" s="1"/>
    </row>
    <row r="13" spans="2:6" ht="23.25">
      <c r="B13" s="72" t="s">
        <v>206</v>
      </c>
      <c r="C13" s="6"/>
      <c r="D13" s="6"/>
      <c r="E13" s="1"/>
      <c r="F13" s="1"/>
    </row>
    <row r="14" spans="2:6" ht="23.25">
      <c r="B14" s="72" t="s">
        <v>207</v>
      </c>
      <c r="C14" s="6"/>
      <c r="D14" s="6"/>
      <c r="E14" s="1"/>
      <c r="F14" s="1"/>
    </row>
    <row r="15" spans="2:6" ht="23.25">
      <c r="B15" s="72" t="s">
        <v>208</v>
      </c>
      <c r="C15" s="6"/>
      <c r="D15" s="6"/>
      <c r="E15" s="1"/>
      <c r="F15" s="1"/>
    </row>
    <row r="16" spans="2:6" ht="23.25">
      <c r="B16" s="72" t="s">
        <v>169</v>
      </c>
      <c r="C16" s="6"/>
      <c r="D16" s="6"/>
      <c r="E16" s="1"/>
      <c r="F16" s="1"/>
    </row>
    <row r="17" spans="2:6" ht="23.25" customHeight="1">
      <c r="B17" s="72" t="s">
        <v>91</v>
      </c>
      <c r="C17" s="6"/>
      <c r="D17" s="6"/>
      <c r="E17" s="1"/>
      <c r="F17" s="1"/>
    </row>
    <row r="18" spans="2:6" ht="23.25">
      <c r="B18" s="72" t="s">
        <v>243</v>
      </c>
      <c r="C18" s="6"/>
      <c r="D18" s="6"/>
      <c r="E18" s="1"/>
      <c r="F18" s="1"/>
    </row>
    <row r="19" spans="2:6" ht="23.25">
      <c r="B19" s="72" t="s">
        <v>258</v>
      </c>
      <c r="C19" s="6"/>
      <c r="D19" s="6"/>
      <c r="E19" s="1"/>
      <c r="F19" s="1"/>
    </row>
    <row r="20" spans="2:6" ht="23.25">
      <c r="B20" s="72"/>
      <c r="C20" s="6"/>
      <c r="D20" s="6"/>
      <c r="E20" s="1"/>
      <c r="F20" s="1"/>
    </row>
    <row r="21" spans="2:6" ht="25.5">
      <c r="B21" s="73" t="s">
        <v>239</v>
      </c>
      <c r="C21" s="6"/>
      <c r="D21" s="6"/>
      <c r="E21" s="1"/>
      <c r="F21" s="1"/>
    </row>
    <row r="22" spans="2:6" ht="12.75" customHeight="1">
      <c r="B22" s="44"/>
      <c r="C22" s="6"/>
      <c r="D22" s="6"/>
      <c r="E22" s="1"/>
      <c r="F22" s="1"/>
    </row>
    <row r="23" spans="2:6" ht="12.75" customHeight="1">
      <c r="B23" s="44"/>
      <c r="C23" s="6"/>
      <c r="D23" s="6"/>
      <c r="E23" s="1"/>
      <c r="F23" s="1"/>
    </row>
    <row r="24" spans="2:6" ht="12.75" customHeight="1">
      <c r="B24" s="44"/>
      <c r="C24" s="6"/>
      <c r="D24" s="6"/>
      <c r="E24" s="1"/>
      <c r="F24" s="1"/>
    </row>
    <row r="25" spans="2:6" ht="12.75" customHeight="1">
      <c r="B25" s="44"/>
      <c r="C25" s="6"/>
      <c r="D25" s="6"/>
      <c r="E25" s="1"/>
      <c r="F25" s="1"/>
    </row>
    <row r="26" spans="2:6" ht="12.75" customHeight="1">
      <c r="B26" s="44"/>
      <c r="C26" s="67"/>
      <c r="D26" s="6"/>
      <c r="E26" s="1"/>
      <c r="F26" s="1"/>
    </row>
    <row r="27" spans="2:6" ht="12.75">
      <c r="B27" s="44"/>
      <c r="C27" s="9"/>
      <c r="D27" s="9"/>
      <c r="E27" s="1"/>
      <c r="F27" s="1"/>
    </row>
    <row r="28" spans="2:6" ht="12.75">
      <c r="B28" s="44"/>
      <c r="C28" s="9"/>
      <c r="D28" s="9"/>
      <c r="E28" s="1"/>
      <c r="F28" s="1"/>
    </row>
    <row r="29" spans="2:6" ht="12.75">
      <c r="B29" s="44"/>
      <c r="C29" s="71"/>
      <c r="D29" s="40"/>
      <c r="E29" s="1"/>
      <c r="F29" s="1"/>
    </row>
    <row r="30" spans="2:6" ht="12.75">
      <c r="B30" s="44"/>
      <c r="C30" s="71"/>
      <c r="D30" s="6"/>
      <c r="E30" s="1"/>
      <c r="F30" s="1"/>
    </row>
    <row r="31" spans="2:6" ht="12.75">
      <c r="B31" s="44"/>
      <c r="C31" s="71"/>
      <c r="D31" s="6"/>
      <c r="E31" s="1"/>
      <c r="F31" s="1"/>
    </row>
    <row r="32" spans="2:6" ht="12.75">
      <c r="B32" s="44"/>
      <c r="C32" s="71"/>
      <c r="D32" s="6"/>
      <c r="E32" s="1"/>
      <c r="F32" s="1"/>
    </row>
    <row r="33" spans="2:6" ht="12.75">
      <c r="B33" s="44"/>
      <c r="C33" s="6"/>
      <c r="D33" s="6"/>
      <c r="E33" s="1"/>
      <c r="F33" s="1"/>
    </row>
    <row r="34" spans="2:6" ht="12.75">
      <c r="B34" s="44"/>
      <c r="C34" s="6"/>
      <c r="D34" s="6"/>
      <c r="E34" s="1"/>
      <c r="F34" s="1"/>
    </row>
    <row r="35" spans="2:6" ht="12.75">
      <c r="B35" s="44"/>
      <c r="C35" s="6"/>
      <c r="D35" s="6"/>
      <c r="E35" s="1"/>
      <c r="F35" s="1"/>
    </row>
    <row r="36" spans="2:6" ht="12.75">
      <c r="B36" s="39"/>
      <c r="C36" s="40"/>
      <c r="D36" s="40"/>
      <c r="E36" s="1"/>
      <c r="F36" s="1"/>
    </row>
    <row r="37" spans="2:6" ht="12.75">
      <c r="B37" s="39"/>
      <c r="C37" s="6"/>
      <c r="D37" s="6"/>
      <c r="E37" s="1"/>
      <c r="F37" s="1"/>
    </row>
    <row r="38" spans="2:6" ht="12.75">
      <c r="B38" s="44"/>
      <c r="C38" s="40"/>
      <c r="D38" s="40"/>
      <c r="E38" s="1"/>
      <c r="F38" s="1"/>
    </row>
    <row r="39" spans="2:6" ht="12.75">
      <c r="B39" s="39"/>
      <c r="C39" s="9"/>
      <c r="D39" s="9"/>
      <c r="E39" s="1"/>
      <c r="F39" s="1"/>
    </row>
    <row r="40" spans="2:6" ht="12.75">
      <c r="B40" s="44"/>
      <c r="C40" s="9"/>
      <c r="D40" s="9"/>
      <c r="E40" s="1"/>
      <c r="F40" s="1"/>
    </row>
    <row r="41" spans="2:6" ht="12.75">
      <c r="B41" s="44"/>
      <c r="C41" s="9"/>
      <c r="D41" s="9"/>
      <c r="E41" s="1"/>
      <c r="F41" s="1"/>
    </row>
    <row r="42" spans="2:6" ht="12.75">
      <c r="B42" s="44"/>
      <c r="C42" s="9"/>
      <c r="D42" s="9"/>
      <c r="E42" s="1"/>
      <c r="F42" s="1"/>
    </row>
    <row r="43" spans="2:6" ht="12.75">
      <c r="B43" s="44"/>
      <c r="C43" s="9"/>
      <c r="D43" s="9"/>
      <c r="E43" s="1"/>
      <c r="F43" s="1"/>
    </row>
    <row r="44" spans="2:6" ht="21.75" customHeight="1">
      <c r="B44" s="44"/>
      <c r="C44" s="228"/>
      <c r="D44" s="228"/>
      <c r="E44" s="1"/>
      <c r="F44" s="1"/>
    </row>
    <row r="45" spans="2:6" ht="12.75">
      <c r="B45" s="44"/>
      <c r="C45" s="40"/>
      <c r="D45" s="40"/>
      <c r="E45" s="43"/>
      <c r="F45" s="7"/>
    </row>
    <row r="46" spans="2:6" ht="12.75">
      <c r="B46" s="44"/>
      <c r="C46" s="6"/>
      <c r="D46" s="6"/>
      <c r="E46" s="23"/>
      <c r="F46" s="7"/>
    </row>
    <row r="47" spans="2:6" ht="12.75">
      <c r="B47" s="39"/>
      <c r="C47" s="6"/>
      <c r="D47" s="6"/>
      <c r="E47" s="23"/>
      <c r="F47" s="7"/>
    </row>
    <row r="48" spans="2:6" ht="12.75">
      <c r="B48" s="44"/>
      <c r="C48" s="6"/>
      <c r="D48" s="6"/>
      <c r="E48" s="23"/>
      <c r="F48" s="7"/>
    </row>
    <row r="49" spans="2:6" ht="12.75">
      <c r="B49" s="39"/>
      <c r="C49" s="6"/>
      <c r="D49" s="6"/>
      <c r="E49" s="23"/>
      <c r="F49" s="7"/>
    </row>
    <row r="50" spans="2:6" ht="12.75">
      <c r="B50" s="44"/>
      <c r="C50" s="9"/>
      <c r="D50" s="9"/>
      <c r="E50" s="28"/>
      <c r="F50" s="10"/>
    </row>
    <row r="51" spans="2:6" ht="12.75">
      <c r="B51" s="44"/>
      <c r="C51" s="6"/>
      <c r="D51" s="6"/>
      <c r="E51" s="23"/>
      <c r="F51" s="7"/>
    </row>
    <row r="52" spans="2:6" ht="12.75">
      <c r="B52" s="44"/>
      <c r="C52" s="9"/>
      <c r="D52" s="9"/>
      <c r="E52" s="28"/>
      <c r="F52" s="10"/>
    </row>
    <row r="53" spans="2:6" ht="12.75">
      <c r="B53" s="44"/>
      <c r="C53" s="9"/>
      <c r="D53" s="9"/>
      <c r="E53" s="28"/>
      <c r="F53" s="10"/>
    </row>
    <row r="54" spans="2:6" ht="12.75">
      <c r="B54" s="44"/>
      <c r="C54" s="40"/>
      <c r="D54" s="40"/>
      <c r="E54" s="23"/>
      <c r="F54" s="41"/>
    </row>
    <row r="55" spans="2:6" ht="12.75">
      <c r="B55" s="44"/>
      <c r="C55" s="40"/>
      <c r="D55" s="40"/>
      <c r="E55" s="23"/>
      <c r="F55" s="41"/>
    </row>
    <row r="56" spans="2:6" ht="12.75">
      <c r="B56" s="44"/>
      <c r="C56" s="6"/>
      <c r="D56" s="6"/>
      <c r="E56" s="23"/>
      <c r="F56" s="7"/>
    </row>
    <row r="57" spans="2:6" ht="12.75">
      <c r="B57" s="44"/>
      <c r="C57" s="6"/>
      <c r="D57" s="6"/>
      <c r="E57" s="23"/>
      <c r="F57" s="7"/>
    </row>
    <row r="58" spans="2:6" ht="12.75">
      <c r="B58" s="39"/>
      <c r="C58" s="6"/>
      <c r="D58" s="6"/>
      <c r="E58" s="23"/>
      <c r="F58" s="7"/>
    </row>
    <row r="59" spans="2:6" ht="12.75">
      <c r="B59" s="44"/>
      <c r="C59" s="6"/>
      <c r="D59" s="6"/>
      <c r="E59" s="23"/>
      <c r="F59" s="7"/>
    </row>
    <row r="60" spans="2:6" ht="12.75">
      <c r="B60" s="39"/>
      <c r="C60" s="6"/>
      <c r="D60" s="6"/>
      <c r="E60" s="23"/>
      <c r="F60" s="7"/>
    </row>
    <row r="61" spans="2:6" ht="12.75">
      <c r="B61" s="44"/>
      <c r="C61" s="6"/>
      <c r="D61" s="6"/>
      <c r="E61" s="23"/>
      <c r="F61" s="7"/>
    </row>
    <row r="62" spans="2:6" ht="12.75">
      <c r="B62" s="39"/>
      <c r="C62" s="44"/>
      <c r="D62" s="44"/>
      <c r="E62" s="64"/>
      <c r="F62" s="45"/>
    </row>
    <row r="63" spans="2:6" ht="12.75">
      <c r="B63" s="49"/>
      <c r="C63" s="9"/>
      <c r="D63" s="9"/>
      <c r="E63" s="28"/>
      <c r="F63" s="10"/>
    </row>
    <row r="64" spans="2:6" ht="12.75">
      <c r="B64" s="49"/>
      <c r="C64" s="44"/>
      <c r="D64" s="44"/>
      <c r="E64" s="64"/>
      <c r="F64" s="45"/>
    </row>
    <row r="65" spans="2:6" ht="12.75">
      <c r="B65" s="49"/>
      <c r="C65" s="39"/>
      <c r="D65" s="39"/>
      <c r="E65" s="65"/>
      <c r="F65" s="66"/>
    </row>
    <row r="66" spans="3:6" ht="12.75">
      <c r="C66" s="6"/>
      <c r="D66" s="6"/>
      <c r="E66" s="23"/>
      <c r="F66" s="7"/>
    </row>
    <row r="67" spans="3:6" ht="12.75">
      <c r="C67" s="6"/>
      <c r="D67" s="6"/>
      <c r="E67" s="23"/>
      <c r="F67" s="7"/>
    </row>
    <row r="68" spans="3:6" ht="12.75">
      <c r="C68" s="6"/>
      <c r="D68" s="6"/>
      <c r="E68" s="23"/>
      <c r="F68" s="7"/>
    </row>
    <row r="69" spans="3:6" ht="12.75">
      <c r="C69" s="6"/>
      <c r="D69" s="6"/>
      <c r="E69" s="23"/>
      <c r="F69" s="7"/>
    </row>
    <row r="70" spans="3:6" ht="12.75">
      <c r="C70" s="6"/>
      <c r="D70" s="6"/>
      <c r="E70" s="23"/>
      <c r="F70" s="7"/>
    </row>
    <row r="71" spans="3:6" ht="12.75">
      <c r="C71" s="6"/>
      <c r="D71" s="6"/>
      <c r="E71" s="23"/>
      <c r="F71" s="7"/>
    </row>
    <row r="72" spans="3:6" ht="12.75">
      <c r="C72" s="6"/>
      <c r="D72" s="6"/>
      <c r="E72" s="23"/>
      <c r="F72" s="7"/>
    </row>
    <row r="73" spans="3:6" ht="12.75">
      <c r="C73" s="44"/>
      <c r="D73" s="44"/>
      <c r="E73" s="64"/>
      <c r="F73" s="45"/>
    </row>
    <row r="74" spans="3:6" ht="12.75">
      <c r="C74" s="9"/>
      <c r="D74" s="9"/>
      <c r="E74" s="28"/>
      <c r="F74" s="10"/>
    </row>
    <row r="75" spans="3:6" ht="12.75">
      <c r="C75" s="44"/>
      <c r="D75" s="44"/>
      <c r="E75" s="64"/>
      <c r="F75" s="45"/>
    </row>
    <row r="76" spans="3:6" ht="12.75">
      <c r="C76" s="9"/>
      <c r="D76" s="9"/>
      <c r="E76" s="28"/>
      <c r="F76" s="10"/>
    </row>
    <row r="77" spans="3:6" ht="12.75">
      <c r="C77" s="68"/>
      <c r="D77" s="44"/>
      <c r="E77" s="64"/>
      <c r="F77" s="45"/>
    </row>
    <row r="78" spans="3:6" ht="12.75">
      <c r="C78" s="9"/>
      <c r="D78" s="9"/>
      <c r="E78" s="28"/>
      <c r="F78" s="10"/>
    </row>
  </sheetData>
  <sheetProtection/>
  <mergeCells count="1">
    <mergeCell ref="C44:D44"/>
  </mergeCells>
  <hyperlinks>
    <hyperlink ref="B13" location="Bilans!A1" display="Skonsolidowane sprawozdanie z sytuacji finansowej"/>
    <hyperlink ref="B14" location="'Przepływy pieniężne'!A1" display="Skonsolidowane sprawozdanie z przepływów pieniężnych"/>
    <hyperlink ref="B15" location="'Dodatkowe rozbicie przychody'!A1" display="Przychody ze sprzedaży w rozbiciu na produkty"/>
    <hyperlink ref="B16" location="'Dodatkowe rozbicie kosztów'!A1" display="Koszty operacyjne"/>
    <hyperlink ref="B17" location="'Dane operacyjne '!A1" display="Dane operacyjne"/>
    <hyperlink ref="B18" location="'Segmenty Q'!A1" display="Segmenty"/>
    <hyperlink ref="B12" location="'Rachunek zysków i strat'!A1" display="Skonsolidowany rachunek zysków i strat"/>
    <hyperlink ref="B11" location="'Zmiany zasad rachunkowości'!A1" display="Zmiany zasad rachunkowości"/>
    <hyperlink ref="B19" location="'Segmenty FY'!Obszar_wydruku" display="Segmenty roczni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55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23" customWidth="1"/>
    <col min="2" max="2" width="92.00390625" style="123" customWidth="1"/>
    <col min="3" max="4" width="20.7109375" style="123" customWidth="1"/>
    <col min="5" max="6" width="20.7109375" style="124" customWidth="1"/>
    <col min="7" max="17" width="20.7109375" style="123" customWidth="1"/>
    <col min="18" max="26" width="17.7109375" style="123" customWidth="1"/>
    <col min="27" max="31" width="17.7109375" style="123" hidden="1" customWidth="1"/>
    <col min="32" max="16384" width="9.140625" style="123" customWidth="1"/>
  </cols>
  <sheetData>
    <row r="1" spans="2:6" s="1" customFormat="1" ht="23.25" customHeight="1">
      <c r="B1" s="72"/>
      <c r="E1" s="2"/>
      <c r="F1" s="2"/>
    </row>
    <row r="2" spans="2:17" s="1" customFormat="1" ht="15.75" customHeight="1">
      <c r="B2" s="74"/>
      <c r="C2" s="74"/>
      <c r="D2" s="74"/>
      <c r="E2" s="74"/>
      <c r="F2" s="74"/>
      <c r="G2" s="74"/>
      <c r="H2" s="75"/>
      <c r="I2" s="92"/>
      <c r="J2" s="8"/>
      <c r="K2" s="74"/>
      <c r="L2" s="74"/>
      <c r="M2" s="74"/>
      <c r="N2" s="74"/>
      <c r="O2" s="74"/>
      <c r="P2" s="75"/>
      <c r="Q2" s="75"/>
    </row>
    <row r="3" spans="2:6" s="1" customFormat="1" ht="12.75">
      <c r="B3" s="2"/>
      <c r="E3" s="2"/>
      <c r="F3" s="2"/>
    </row>
    <row r="4" spans="2:22" s="1" customFormat="1" ht="75.75" customHeight="1">
      <c r="B4" s="97" t="s">
        <v>283</v>
      </c>
      <c r="C4" s="100" t="s">
        <v>204</v>
      </c>
      <c r="D4" s="100" t="s">
        <v>205</v>
      </c>
      <c r="E4" s="100" t="s">
        <v>37</v>
      </c>
      <c r="F4" s="100" t="s">
        <v>55</v>
      </c>
      <c r="G4" s="101" t="s">
        <v>30</v>
      </c>
      <c r="H4" s="195" t="s">
        <v>38</v>
      </c>
      <c r="I4" s="99" t="s">
        <v>202</v>
      </c>
      <c r="J4" s="100" t="s">
        <v>284</v>
      </c>
      <c r="K4" s="100" t="s">
        <v>204</v>
      </c>
      <c r="L4" s="100" t="s">
        <v>205</v>
      </c>
      <c r="M4" s="100" t="s">
        <v>37</v>
      </c>
      <c r="N4" s="100" t="s">
        <v>55</v>
      </c>
      <c r="O4" s="101" t="s">
        <v>30</v>
      </c>
      <c r="P4" s="101" t="s">
        <v>38</v>
      </c>
      <c r="Q4" s="99" t="s">
        <v>202</v>
      </c>
      <c r="R4" s="3"/>
      <c r="S4" s="3"/>
      <c r="T4" s="3"/>
      <c r="U4" s="3"/>
      <c r="V4" s="3"/>
    </row>
    <row r="5" spans="2:22" s="1" customFormat="1" ht="12" customHeight="1">
      <c r="B5" s="131"/>
      <c r="C5" s="133" t="s">
        <v>148</v>
      </c>
      <c r="D5" s="133" t="s">
        <v>148</v>
      </c>
      <c r="E5" s="133" t="s">
        <v>148</v>
      </c>
      <c r="F5" s="133" t="s">
        <v>148</v>
      </c>
      <c r="G5" s="133" t="s">
        <v>148</v>
      </c>
      <c r="H5" s="185" t="s">
        <v>148</v>
      </c>
      <c r="I5" s="132" t="s">
        <v>148</v>
      </c>
      <c r="J5" s="83"/>
      <c r="K5" s="133" t="s">
        <v>114</v>
      </c>
      <c r="L5" s="133" t="s">
        <v>114</v>
      </c>
      <c r="M5" s="133" t="s">
        <v>114</v>
      </c>
      <c r="N5" s="133" t="s">
        <v>114</v>
      </c>
      <c r="O5" s="133" t="s">
        <v>114</v>
      </c>
      <c r="P5" s="133" t="s">
        <v>114</v>
      </c>
      <c r="Q5" s="132" t="s">
        <v>114</v>
      </c>
      <c r="R5" s="3"/>
      <c r="S5" s="3"/>
      <c r="T5" s="3"/>
      <c r="U5" s="3"/>
      <c r="V5" s="3"/>
    </row>
    <row r="6" spans="2:22" s="1" customFormat="1" ht="12" customHeight="1" thickBot="1">
      <c r="B6" s="134"/>
      <c r="C6" s="137"/>
      <c r="D6" s="137"/>
      <c r="E6" s="137"/>
      <c r="F6" s="137"/>
      <c r="G6" s="137"/>
      <c r="H6" s="196"/>
      <c r="I6" s="205"/>
      <c r="J6" s="83"/>
      <c r="K6" s="137"/>
      <c r="L6" s="137"/>
      <c r="M6" s="137"/>
      <c r="N6" s="137"/>
      <c r="O6" s="137"/>
      <c r="P6" s="137"/>
      <c r="Q6" s="135"/>
      <c r="R6" s="3"/>
      <c r="S6" s="3"/>
      <c r="T6" s="3"/>
      <c r="U6" s="3"/>
      <c r="V6" s="3"/>
    </row>
    <row r="7" spans="2:17" s="1" customFormat="1" ht="15.75" customHeight="1">
      <c r="B7" s="109" t="s">
        <v>46</v>
      </c>
      <c r="C7" s="84"/>
      <c r="D7" s="84"/>
      <c r="E7" s="84"/>
      <c r="F7" s="84"/>
      <c r="G7" s="84"/>
      <c r="H7" s="140"/>
      <c r="I7" s="182"/>
      <c r="J7" s="84"/>
      <c r="K7" s="84">
        <f>_xlfn.IFERROR(B7/#REF!-1,"")</f>
      </c>
      <c r="L7" s="84">
        <f>_xlfn.IFERROR(C7/#REF!-1,"")</f>
      </c>
      <c r="M7" s="84">
        <f>_xlfn.IFERROR(D7/#REF!-1,"")</f>
      </c>
      <c r="N7" s="84">
        <f>_xlfn.IFERROR(E7/#REF!-1,"")</f>
      </c>
      <c r="O7" s="84">
        <f>_xlfn.IFERROR(F7/#REF!-1,"")</f>
      </c>
      <c r="P7" s="84">
        <f>_xlfn.IFERROR(G7/#REF!-1,"")</f>
      </c>
      <c r="Q7" s="80">
        <f>_xlfn.IFERROR(H7/#REF!-1,"")</f>
      </c>
    </row>
    <row r="8" spans="2:17" s="1" customFormat="1" ht="15.75" customHeight="1">
      <c r="B8" s="77" t="s">
        <v>32</v>
      </c>
      <c r="C8" s="84">
        <f>'[1]Segment PiW 2017-2018'!C7</f>
        <v>3795</v>
      </c>
      <c r="D8" s="84">
        <f>'[1]Segment OiM 2017-2018'!C7</f>
        <v>31038</v>
      </c>
      <c r="E8" s="84">
        <f>'[1]Segment D 2017-2018'!C7</f>
        <v>4604</v>
      </c>
      <c r="F8" s="84">
        <f>'[1]Segment W 2017-2018'!C7</f>
        <v>1617</v>
      </c>
      <c r="G8" s="84">
        <f>'[1]Segment Poz 2017-2018'!C7</f>
        <v>180</v>
      </c>
      <c r="H8" s="140">
        <v>0</v>
      </c>
      <c r="I8" s="80">
        <v>41234</v>
      </c>
      <c r="K8" s="217">
        <f aca="true" t="shared" si="0" ref="K8:Q23">_xlfn.IFERROR(C8/C35-1,"")</f>
        <v>0.2273609314359637</v>
      </c>
      <c r="L8" s="217">
        <f t="shared" si="0"/>
        <v>0.19171581275340954</v>
      </c>
      <c r="M8" s="217">
        <f t="shared" si="0"/>
        <v>-0.031348621922996034</v>
      </c>
      <c r="N8" s="217">
        <f t="shared" si="0"/>
        <v>-0.02296072507552871</v>
      </c>
      <c r="O8" s="217">
        <f t="shared" si="0"/>
        <v>0.27659574468085113</v>
      </c>
      <c r="P8" s="217">
        <f t="shared" si="0"/>
      </c>
      <c r="Q8" s="218">
        <f t="shared" si="0"/>
        <v>0.15549950959787018</v>
      </c>
    </row>
    <row r="9" spans="2:17" s="1" customFormat="1" ht="15.75" customHeight="1">
      <c r="B9" s="77" t="s">
        <v>33</v>
      </c>
      <c r="C9" s="84">
        <f>'[1]Segment PiW 2017-2018'!C8</f>
        <v>3876</v>
      </c>
      <c r="D9" s="84">
        <f>'[1]Segment OiM 2017-2018'!C8</f>
        <v>666</v>
      </c>
      <c r="E9" s="84">
        <f>'[1]Segment D 2017-2018'!C8</f>
        <v>323</v>
      </c>
      <c r="F9" s="84">
        <f>'[1]Segment W 2017-2018'!C8</f>
        <v>770</v>
      </c>
      <c r="G9" s="84">
        <f>'[1]Segment Poz 2017-2018'!C8</f>
        <v>323</v>
      </c>
      <c r="H9" s="140">
        <v>-5958</v>
      </c>
      <c r="I9" s="80">
        <v>0</v>
      </c>
      <c r="K9" s="217">
        <f t="shared" si="0"/>
        <v>0.2808988764044944</v>
      </c>
      <c r="L9" s="217">
        <f t="shared" si="0"/>
        <v>0.34545454545454546</v>
      </c>
      <c r="M9" s="217">
        <f t="shared" si="0"/>
        <v>0.7554347826086956</v>
      </c>
      <c r="N9" s="217">
        <f t="shared" si="0"/>
        <v>0.2919463087248322</v>
      </c>
      <c r="O9" s="217">
        <f t="shared" si="0"/>
        <v>0.01572327044025168</v>
      </c>
      <c r="P9" s="217">
        <f t="shared" si="0"/>
        <v>0.2898895864905824</v>
      </c>
      <c r="Q9" s="218">
        <f t="shared" si="0"/>
      </c>
    </row>
    <row r="10" spans="2:17" s="1" customFormat="1" ht="15.75" customHeight="1" thickBot="1">
      <c r="B10" s="102" t="s">
        <v>34</v>
      </c>
      <c r="C10" s="105">
        <f>'[1]Segment PiW 2017-2018'!C9</f>
        <v>7671</v>
      </c>
      <c r="D10" s="105">
        <f>'[1]Segment OiM 2017-2018'!C9</f>
        <v>31704</v>
      </c>
      <c r="E10" s="105">
        <f>'[1]Segment D 2017-2018'!C9</f>
        <v>4927</v>
      </c>
      <c r="F10" s="105">
        <f>'[1]Segment W 2017-2018'!C9</f>
        <v>2387</v>
      </c>
      <c r="G10" s="105">
        <f>'[1]Segment Poz 2017-2018'!C9</f>
        <v>503</v>
      </c>
      <c r="H10" s="145">
        <v>-5958</v>
      </c>
      <c r="I10" s="103">
        <v>41234</v>
      </c>
      <c r="J10" s="194"/>
      <c r="K10" s="199">
        <f t="shared" si="0"/>
        <v>0.2538411245505068</v>
      </c>
      <c r="L10" s="199">
        <f t="shared" si="0"/>
        <v>0.1945832297153709</v>
      </c>
      <c r="M10" s="199">
        <f t="shared" si="0"/>
        <v>-0.0020255215718046893</v>
      </c>
      <c r="N10" s="199">
        <f t="shared" si="0"/>
        <v>0.060417592181252866</v>
      </c>
      <c r="O10" s="199">
        <f t="shared" si="0"/>
        <v>0.0958605664488017</v>
      </c>
      <c r="P10" s="199">
        <f t="shared" si="0"/>
        <v>0.2898895864905824</v>
      </c>
      <c r="Q10" s="200">
        <f t="shared" si="0"/>
        <v>0.15549950959787018</v>
      </c>
    </row>
    <row r="11" spans="2:17" s="1" customFormat="1" ht="15.75" customHeight="1">
      <c r="B11" s="77" t="s">
        <v>40</v>
      </c>
      <c r="C11" s="84">
        <f>'[1]Segment PiW 2017-2018'!C10</f>
        <v>-1063</v>
      </c>
      <c r="D11" s="84">
        <f>'[1]Segment OiM 2017-2018'!C10</f>
        <v>-189</v>
      </c>
      <c r="E11" s="84">
        <f>'[1]Segment D 2017-2018'!C10</f>
        <v>-927</v>
      </c>
      <c r="F11" s="84">
        <f>'[1]Segment W 2017-2018'!C10</f>
        <v>-472</v>
      </c>
      <c r="G11" s="84">
        <f>'[1]Segment Poz 2017-2018'!C10</f>
        <v>-70</v>
      </c>
      <c r="H11" s="140">
        <v>1</v>
      </c>
      <c r="I11" s="80">
        <v>-2720</v>
      </c>
      <c r="J11" s="194"/>
      <c r="K11" s="217">
        <f t="shared" si="0"/>
        <v>0.002830188679245227</v>
      </c>
      <c r="L11" s="217">
        <f t="shared" si="0"/>
        <v>-0.07804878048780484</v>
      </c>
      <c r="M11" s="217">
        <f t="shared" si="0"/>
        <v>0.00216216216216214</v>
      </c>
      <c r="N11" s="217">
        <f t="shared" si="0"/>
        <v>0.1291866028708133</v>
      </c>
      <c r="O11" s="217">
        <f t="shared" si="0"/>
        <v>0.14754098360655732</v>
      </c>
      <c r="P11" s="217">
        <f t="shared" si="0"/>
      </c>
      <c r="Q11" s="218">
        <f t="shared" si="0"/>
        <v>0.019108280254777066</v>
      </c>
    </row>
    <row r="12" spans="2:17" s="1" customFormat="1" ht="15.75" customHeight="1">
      <c r="B12" s="77" t="s">
        <v>2</v>
      </c>
      <c r="C12" s="140">
        <f>'[1]Segment PiW 2017-2018'!C11</f>
        <v>-380</v>
      </c>
      <c r="D12" s="140">
        <f>'[1]Segment OiM 2017-2018'!C11</f>
        <v>-30941</v>
      </c>
      <c r="E12" s="140">
        <f>'[1]Segment D 2017-2018'!C11</f>
        <v>-436</v>
      </c>
      <c r="F12" s="140">
        <f>'[1]Segment W 2017-2018'!C11</f>
        <v>-1034</v>
      </c>
      <c r="G12" s="140">
        <f>'[1]Segment Poz 2017-2018'!C11</f>
        <v>-50</v>
      </c>
      <c r="H12" s="140">
        <v>5381</v>
      </c>
      <c r="I12" s="80">
        <v>-27460</v>
      </c>
      <c r="J12" s="194"/>
      <c r="K12" s="217">
        <f t="shared" si="0"/>
        <v>0.04683195592286493</v>
      </c>
      <c r="L12" s="217">
        <f t="shared" si="0"/>
        <v>0.22436300754616934</v>
      </c>
      <c r="M12" s="217">
        <f t="shared" si="0"/>
        <v>0.19452054794520546</v>
      </c>
      <c r="N12" s="217">
        <f t="shared" si="0"/>
        <v>0.20597154187077216</v>
      </c>
      <c r="O12" s="217">
        <f t="shared" si="0"/>
        <v>-0.2592592592592593</v>
      </c>
      <c r="P12" s="217">
        <f t="shared" si="0"/>
        <v>0.27769203371720286</v>
      </c>
      <c r="Q12" s="218">
        <f t="shared" si="0"/>
        <v>0.2090258668134286</v>
      </c>
    </row>
    <row r="13" spans="2:35" s="1" customFormat="1" ht="15.75" customHeight="1">
      <c r="B13" s="77" t="s">
        <v>31</v>
      </c>
      <c r="C13" s="140">
        <f>'[1]Segment PiW 2017-2018'!C12</f>
        <v>-867</v>
      </c>
      <c r="D13" s="140">
        <f>'[1]Segment OiM 2017-2018'!C12</f>
        <v>-384</v>
      </c>
      <c r="E13" s="140">
        <f>'[1]Segment D 2017-2018'!C12</f>
        <v>-1177</v>
      </c>
      <c r="F13" s="140">
        <f>'[1]Segment W 2017-2018'!C12</f>
        <v>-205</v>
      </c>
      <c r="G13" s="140">
        <f>'[1]Segment Poz 2017-2018'!C12</f>
        <v>-239</v>
      </c>
      <c r="H13" s="140">
        <v>1</v>
      </c>
      <c r="I13" s="80">
        <v>-2871</v>
      </c>
      <c r="J13" s="194"/>
      <c r="K13" s="217">
        <f t="shared" si="0"/>
        <v>0.09056603773584904</v>
      </c>
      <c r="L13" s="217">
        <f t="shared" si="0"/>
        <v>0.17791411042944794</v>
      </c>
      <c r="M13" s="217">
        <f t="shared" si="0"/>
        <v>0.024012528275622058</v>
      </c>
      <c r="N13" s="217">
        <f t="shared" si="0"/>
        <v>0.031706089582284935</v>
      </c>
      <c r="O13" s="217">
        <f t="shared" si="0"/>
        <v>0.040034812880765935</v>
      </c>
      <c r="P13" s="217">
        <f t="shared" si="0"/>
        <v>-0.6551724137931034</v>
      </c>
      <c r="Q13" s="218">
        <f t="shared" si="0"/>
        <v>0.06491097922848654</v>
      </c>
      <c r="R13" s="3"/>
      <c r="S13" s="3"/>
      <c r="T13" s="3"/>
      <c r="U13" s="3"/>
      <c r="V13" s="3"/>
      <c r="AI13" s="3"/>
    </row>
    <row r="14" spans="2:35" s="1" customFormat="1" ht="15.75" customHeight="1">
      <c r="B14" s="219" t="s">
        <v>41</v>
      </c>
      <c r="C14" s="140">
        <f>'[1]Segment PiW 2017-2018'!C13</f>
        <v>-667</v>
      </c>
      <c r="D14" s="140">
        <f>'[1]Segment OiM 2017-2018'!C13</f>
        <v>-707</v>
      </c>
      <c r="E14" s="140">
        <f>'[1]Segment D 2017-2018'!C13</f>
        <v>-259</v>
      </c>
      <c r="F14" s="140">
        <f>'[1]Segment W 2017-2018'!C13</f>
        <v>-191</v>
      </c>
      <c r="G14" s="140">
        <f>'[1]Segment Poz 2017-2018'!C13</f>
        <v>-294</v>
      </c>
      <c r="H14" s="140">
        <v>253</v>
      </c>
      <c r="I14" s="80">
        <v>-1865</v>
      </c>
      <c r="J14" s="194"/>
      <c r="K14" s="217">
        <f t="shared" si="0"/>
        <v>0.04381846635367759</v>
      </c>
      <c r="L14" s="217">
        <f t="shared" si="0"/>
        <v>0.19647994584532102</v>
      </c>
      <c r="M14" s="217">
        <f t="shared" si="0"/>
        <v>0.3447559709241952</v>
      </c>
      <c r="N14" s="217">
        <f t="shared" si="0"/>
        <v>0.06942889137737973</v>
      </c>
      <c r="O14" s="217">
        <f t="shared" si="0"/>
        <v>0.15429917550058891</v>
      </c>
      <c r="P14" s="217">
        <f t="shared" si="0"/>
        <v>1.007936507936508</v>
      </c>
      <c r="Q14" s="218">
        <f t="shared" si="0"/>
        <v>0.07815932477743104</v>
      </c>
      <c r="AI14" s="3"/>
    </row>
    <row r="15" spans="2:35" s="1" customFormat="1" ht="15.75" customHeight="1">
      <c r="B15" s="77" t="s">
        <v>56</v>
      </c>
      <c r="C15" s="140">
        <f>'[1]Segment PiW 2017-2018'!C14</f>
        <v>-261</v>
      </c>
      <c r="D15" s="140">
        <f>'[1]Segment OiM 2017-2018'!C14</f>
        <v>-143</v>
      </c>
      <c r="E15" s="140">
        <f>'[1]Segment D 2017-2018'!C14</f>
        <v>-635</v>
      </c>
      <c r="F15" s="140">
        <f>'[1]Segment W 2017-2018'!C14</f>
        <v>0</v>
      </c>
      <c r="G15" s="140">
        <f>'[1]Segment Poz 2017-2018'!C14</f>
        <v>0</v>
      </c>
      <c r="H15" s="140">
        <f>0</f>
        <v>0</v>
      </c>
      <c r="I15" s="80">
        <v>-1039</v>
      </c>
      <c r="J15" s="194"/>
      <c r="K15" s="217">
        <f t="shared" si="0"/>
        <v>0.3248730964467006</v>
      </c>
      <c r="L15" s="217">
        <f t="shared" si="0"/>
        <v>-0.070221066319896</v>
      </c>
      <c r="M15" s="217">
        <f t="shared" si="0"/>
        <v>-0.00966936993137879</v>
      </c>
      <c r="N15" s="217">
        <f t="shared" si="0"/>
      </c>
      <c r="O15" s="217">
        <f t="shared" si="0"/>
      </c>
      <c r="P15" s="217">
        <f t="shared" si="0"/>
        <v>-1</v>
      </c>
      <c r="Q15" s="218">
        <f t="shared" si="0"/>
        <v>0.04843592330978819</v>
      </c>
      <c r="AI15" s="3"/>
    </row>
    <row r="16" spans="2:35" s="1" customFormat="1" ht="15.75" customHeight="1">
      <c r="B16" s="77" t="s">
        <v>113</v>
      </c>
      <c r="C16" s="84">
        <f>'[1]Segment PiW 2017-2018'!C15</f>
        <v>-484</v>
      </c>
      <c r="D16" s="85">
        <f>'[1]Segment OiM 2017-2018'!C15</f>
        <v>0</v>
      </c>
      <c r="E16" s="84">
        <f>'[1]Segment D 2017-2018'!C15</f>
        <v>-2</v>
      </c>
      <c r="F16" s="84">
        <f>'[1]Segment W 2017-2018'!C15</f>
        <v>16</v>
      </c>
      <c r="G16" s="84">
        <f>'[1]Segment Poz 2017-2018'!C15</f>
        <v>6</v>
      </c>
      <c r="H16" s="140">
        <v>1</v>
      </c>
      <c r="I16" s="80">
        <v>-463</v>
      </c>
      <c r="J16" s="194"/>
      <c r="K16" s="217">
        <f t="shared" si="0"/>
        <v>0.010438413361169019</v>
      </c>
      <c r="L16" s="217">
        <f t="shared" si="0"/>
        <v>-1</v>
      </c>
      <c r="M16" s="217">
        <f t="shared" si="0"/>
        <v>-1.606060606060606</v>
      </c>
      <c r="N16" s="217">
        <f t="shared" si="0"/>
        <v>5.4</v>
      </c>
      <c r="O16" s="217">
        <f t="shared" si="0"/>
        <v>0.4285714285714286</v>
      </c>
      <c r="P16" s="217">
        <f t="shared" si="0"/>
      </c>
      <c r="Q16" s="218">
        <f t="shared" si="0"/>
        <v>-0.4443777751110044</v>
      </c>
      <c r="R16" s="3"/>
      <c r="S16" s="3"/>
      <c r="T16" s="3"/>
      <c r="U16" s="3"/>
      <c r="V16" s="3"/>
      <c r="AI16" s="3"/>
    </row>
    <row r="17" spans="2:35" s="1" customFormat="1" ht="15.75" customHeight="1">
      <c r="B17" s="77" t="s">
        <v>1</v>
      </c>
      <c r="C17" s="140">
        <f>'[1]Segment PiW 2017-2018'!C16</f>
        <v>505</v>
      </c>
      <c r="D17" s="140">
        <f>'[1]Segment OiM 2017-2018'!C16</f>
        <v>29</v>
      </c>
      <c r="E17" s="140">
        <f>'[1]Segment D 2017-2018'!C16</f>
        <v>288</v>
      </c>
      <c r="F17" s="140">
        <f>'[1]Segment W 2017-2018'!C16</f>
        <v>1</v>
      </c>
      <c r="G17" s="140">
        <f>'[1]Segment Poz 2017-2018'!C16</f>
        <v>-13</v>
      </c>
      <c r="H17" s="140">
        <v>310</v>
      </c>
      <c r="I17" s="80">
        <v>1120</v>
      </c>
      <c r="J17" s="194"/>
      <c r="K17" s="217">
        <f t="shared" si="0"/>
        <v>0.0498960498960499</v>
      </c>
      <c r="L17" s="217">
        <f t="shared" si="0"/>
        <v>-0.532258064516129</v>
      </c>
      <c r="M17" s="217">
        <f t="shared" si="0"/>
        <v>0.25162972620599744</v>
      </c>
      <c r="N17" s="217">
        <f t="shared" si="0"/>
        <v>-0.5652173913043478</v>
      </c>
      <c r="O17" s="217">
        <f t="shared" si="0"/>
        <v>-5.333333333333333</v>
      </c>
      <c r="P17" s="217">
        <f t="shared" si="0"/>
        <v>0.454033771106942</v>
      </c>
      <c r="Q17" s="218">
        <f t="shared" si="0"/>
        <v>0.12948769665187587</v>
      </c>
      <c r="AI17" s="3"/>
    </row>
    <row r="18" spans="2:35" s="1" customFormat="1" ht="15.75" customHeight="1">
      <c r="B18" s="77" t="s">
        <v>77</v>
      </c>
      <c r="C18" s="140">
        <f>'[1]Segment PiW 2017-2018'!C17</f>
        <v>-498</v>
      </c>
      <c r="D18" s="140">
        <f>'[1]Segment OiM 2017-2018'!C17</f>
        <v>-406</v>
      </c>
      <c r="E18" s="140">
        <f>'[1]Segment D 2017-2018'!C17</f>
        <v>-321</v>
      </c>
      <c r="F18" s="140">
        <f>'[1]Segment W 2017-2018'!C17</f>
        <v>-186</v>
      </c>
      <c r="G18" s="140">
        <f>'[1]Segment Poz 2017-2018'!C17</f>
        <v>-127</v>
      </c>
      <c r="H18" s="140">
        <v>-3</v>
      </c>
      <c r="I18" s="80">
        <v>-1541</v>
      </c>
      <c r="J18" s="194"/>
      <c r="K18" s="217">
        <f t="shared" si="0"/>
        <v>0.9073152049023361</v>
      </c>
      <c r="L18" s="217">
        <f t="shared" si="0"/>
        <v>0.2280701754385963</v>
      </c>
      <c r="M18" s="217">
        <f t="shared" si="0"/>
        <v>-0.025204980261160026</v>
      </c>
      <c r="N18" s="217">
        <f t="shared" si="0"/>
        <v>0.04494382022471921</v>
      </c>
      <c r="O18" s="217">
        <f t="shared" si="0"/>
        <v>0.6710526315789473</v>
      </c>
      <c r="P18" s="217">
        <f t="shared" si="0"/>
        <v>-1.0759493670886076</v>
      </c>
      <c r="Q18" s="218">
        <f t="shared" si="0"/>
        <v>0.35770925110132157</v>
      </c>
      <c r="W18" s="6"/>
      <c r="X18" s="6"/>
      <c r="Y18" s="6"/>
      <c r="Z18" s="6"/>
      <c r="AA18" s="60"/>
      <c r="AB18" s="6"/>
      <c r="AC18" s="6"/>
      <c r="AD18" s="6"/>
      <c r="AE18" s="6"/>
      <c r="AF18" s="61"/>
      <c r="AG18" s="3"/>
      <c r="AH18" s="3"/>
      <c r="AI18" s="3"/>
    </row>
    <row r="19" spans="2:35" s="1" customFormat="1" ht="15.75" customHeight="1" thickBot="1">
      <c r="B19" s="102" t="s">
        <v>6</v>
      </c>
      <c r="C19" s="145">
        <f>'[1]Segment PiW 2017-2018'!C18</f>
        <v>-3715</v>
      </c>
      <c r="D19" s="145">
        <f>'[1]Segment OiM 2017-2018'!C18</f>
        <v>-32741</v>
      </c>
      <c r="E19" s="145">
        <f>'[1]Segment D 2017-2018'!C18</f>
        <v>-3469</v>
      </c>
      <c r="F19" s="145">
        <f>'[1]Segment W 2017-2018'!C18</f>
        <v>-2072</v>
      </c>
      <c r="G19" s="145">
        <f>'[1]Segment Poz 2017-2018'!C18</f>
        <v>-787</v>
      </c>
      <c r="H19" s="145">
        <v>5944</v>
      </c>
      <c r="I19" s="103">
        <v>-36839</v>
      </c>
      <c r="K19" s="199">
        <f t="shared" si="0"/>
        <v>0.12134017506791417</v>
      </c>
      <c r="L19" s="199">
        <f t="shared" si="0"/>
        <v>0.204647723049866</v>
      </c>
      <c r="M19" s="199">
        <f t="shared" si="0"/>
        <v>0.02965183580184627</v>
      </c>
      <c r="N19" s="199">
        <f t="shared" si="0"/>
        <v>0.13503149821966587</v>
      </c>
      <c r="O19" s="199">
        <f t="shared" si="0"/>
        <v>0.154297447931945</v>
      </c>
      <c r="P19" s="199">
        <f t="shared" si="0"/>
        <v>0.29386155855463647</v>
      </c>
      <c r="Q19" s="200">
        <f t="shared" si="0"/>
        <v>0.15935962839060513</v>
      </c>
      <c r="R19" s="3"/>
      <c r="S19" s="3"/>
      <c r="T19" s="3"/>
      <c r="U19" s="3"/>
      <c r="V19" s="3"/>
      <c r="AH19" s="3"/>
      <c r="AI19" s="3"/>
    </row>
    <row r="20" spans="2:35" s="1" customFormat="1" ht="15.75" customHeight="1" thickBot="1">
      <c r="B20" s="102" t="s">
        <v>277</v>
      </c>
      <c r="C20" s="105">
        <f>'[1]Segment PiW 2017-2018'!C19</f>
        <v>5019</v>
      </c>
      <c r="D20" s="105">
        <f>'[1]Segment OiM 2017-2018'!C19</f>
        <v>-848</v>
      </c>
      <c r="E20" s="105">
        <f>'[1]Segment D 2017-2018'!C19</f>
        <v>2385</v>
      </c>
      <c r="F20" s="105">
        <f>'[1]Segment W 2017-2018'!C19</f>
        <v>788</v>
      </c>
      <c r="G20" s="105">
        <f>'[1]Segment Poz 2017-2018'!C19</f>
        <v>-214</v>
      </c>
      <c r="H20" s="145">
        <v>-15</v>
      </c>
      <c r="I20" s="103">
        <v>7115</v>
      </c>
      <c r="K20" s="199">
        <f t="shared" si="0"/>
        <v>0.2985769728331178</v>
      </c>
      <c r="L20" s="199">
        <f t="shared" si="0"/>
        <v>0.9539170506912442</v>
      </c>
      <c r="M20" s="199">
        <f t="shared" si="0"/>
        <v>-0.04332129963898912</v>
      </c>
      <c r="N20" s="199">
        <f t="shared" si="0"/>
        <v>-0.06524317912218269</v>
      </c>
      <c r="O20" s="199">
        <f t="shared" si="0"/>
        <v>0.32098765432098775</v>
      </c>
      <c r="P20" s="199">
        <f t="shared" si="0"/>
        <v>-0.42307692307692313</v>
      </c>
      <c r="Q20" s="200">
        <f t="shared" si="0"/>
        <v>0.0814713482292142</v>
      </c>
      <c r="R20" s="3"/>
      <c r="S20" s="3"/>
      <c r="T20" s="3"/>
      <c r="U20" s="3"/>
      <c r="V20" s="3"/>
      <c r="AH20" s="3"/>
      <c r="AI20" s="3"/>
    </row>
    <row r="21" spans="2:35" s="1" customFormat="1" ht="15.75" customHeight="1" thickBot="1">
      <c r="B21" s="102" t="s">
        <v>278</v>
      </c>
      <c r="C21" s="105">
        <f>'[1]Segment PiW 2017-2018'!C20</f>
        <v>3956</v>
      </c>
      <c r="D21" s="105">
        <f>'[1]Segment OiM 2017-2018'!C20</f>
        <v>-1037</v>
      </c>
      <c r="E21" s="105">
        <f>'[1]Segment D 2017-2018'!C20</f>
        <v>1458</v>
      </c>
      <c r="F21" s="105">
        <f>'[1]Segment W 2017-2018'!C20</f>
        <v>316</v>
      </c>
      <c r="G21" s="105">
        <f>'[1]Segment Poz 2017-2018'!C20</f>
        <v>-284</v>
      </c>
      <c r="H21" s="145">
        <v>-14</v>
      </c>
      <c r="I21" s="103">
        <v>4395</v>
      </c>
      <c r="K21" s="199">
        <f t="shared" si="0"/>
        <v>0.4103386809269163</v>
      </c>
      <c r="L21" s="199">
        <f t="shared" si="0"/>
        <v>0.6203125</v>
      </c>
      <c r="M21" s="199">
        <f t="shared" si="0"/>
        <v>-0.07015306122448983</v>
      </c>
      <c r="N21" s="199">
        <f t="shared" si="0"/>
        <v>-0.2564705882352941</v>
      </c>
      <c r="O21" s="199">
        <f t="shared" si="0"/>
        <v>0.2735426008968609</v>
      </c>
      <c r="P21" s="199">
        <f t="shared" si="0"/>
        <v>-0.43999999999999995</v>
      </c>
      <c r="Q21" s="200">
        <f t="shared" si="0"/>
        <v>0.12404092071611261</v>
      </c>
      <c r="AH21" s="3"/>
      <c r="AI21" s="3"/>
    </row>
    <row r="22" spans="2:35" s="1" customFormat="1" ht="15.75" customHeight="1">
      <c r="B22" s="77" t="s">
        <v>112</v>
      </c>
      <c r="C22" s="84">
        <v>93</v>
      </c>
      <c r="D22" s="84">
        <f>0</f>
        <v>0</v>
      </c>
      <c r="E22" s="84">
        <f>0</f>
        <v>0</v>
      </c>
      <c r="F22" s="84">
        <f>0</f>
        <v>0</v>
      </c>
      <c r="G22" s="84">
        <v>18</v>
      </c>
      <c r="H22" s="140">
        <v>0</v>
      </c>
      <c r="I22" s="80">
        <v>111</v>
      </c>
      <c r="K22" s="217">
        <f t="shared" si="0"/>
        <v>4.166666666666667</v>
      </c>
      <c r="L22" s="217">
        <f t="shared" si="0"/>
      </c>
      <c r="M22" s="217">
        <f t="shared" si="0"/>
      </c>
      <c r="N22" s="217">
        <f t="shared" si="0"/>
      </c>
      <c r="O22" s="217">
        <f t="shared" si="0"/>
        <v>0.8</v>
      </c>
      <c r="P22" s="217">
        <f t="shared" si="0"/>
      </c>
      <c r="Q22" s="218">
        <f t="shared" si="0"/>
        <v>2.9642857142857144</v>
      </c>
      <c r="R22" s="3"/>
      <c r="S22" s="3"/>
      <c r="T22" s="3"/>
      <c r="U22" s="3"/>
      <c r="V22" s="3"/>
      <c r="AI22" s="3"/>
    </row>
    <row r="23" spans="2:35" s="1" customFormat="1" ht="15.75" customHeight="1">
      <c r="B23" s="77" t="s">
        <v>214</v>
      </c>
      <c r="C23" s="84">
        <v>-2216</v>
      </c>
      <c r="D23" s="84">
        <v>-54</v>
      </c>
      <c r="E23" s="84">
        <v>-1713</v>
      </c>
      <c r="F23" s="84">
        <v>-391</v>
      </c>
      <c r="G23" s="84">
        <v>-142</v>
      </c>
      <c r="H23" s="140">
        <v>-18</v>
      </c>
      <c r="I23" s="80">
        <v>-4534</v>
      </c>
      <c r="J23" s="204"/>
      <c r="K23" s="217">
        <f t="shared" si="0"/>
        <v>0.9404553415061296</v>
      </c>
      <c r="L23" s="217">
        <f t="shared" si="0"/>
        <v>-0.3932584269662921</v>
      </c>
      <c r="M23" s="217">
        <f t="shared" si="0"/>
        <v>0.4394957983193277</v>
      </c>
      <c r="N23" s="217">
        <f t="shared" si="0"/>
        <v>-0.35157545605306795</v>
      </c>
      <c r="O23" s="217">
        <f t="shared" si="0"/>
        <v>0.5268817204301075</v>
      </c>
      <c r="P23" s="217">
        <f t="shared" si="0"/>
        <v>-0.6</v>
      </c>
      <c r="Q23" s="218">
        <f t="shared" si="0"/>
        <v>0.4339025932953826</v>
      </c>
      <c r="R23" s="3"/>
      <c r="S23" s="3"/>
      <c r="T23" s="3"/>
      <c r="U23" s="3"/>
      <c r="V23" s="3"/>
      <c r="AI23" s="3"/>
    </row>
    <row r="24" spans="2:35" s="1" customFormat="1" ht="15.75" customHeight="1">
      <c r="B24" s="77"/>
      <c r="C24" s="84"/>
      <c r="D24" s="84"/>
      <c r="E24" s="84"/>
      <c r="F24" s="84"/>
      <c r="G24" s="84"/>
      <c r="H24" s="140"/>
      <c r="I24" s="80"/>
      <c r="J24" s="204"/>
      <c r="K24" s="217">
        <f aca="true" t="shared" si="1" ref="K24:Q25">_xlfn.IFERROR(C24/C51-1,"")</f>
      </c>
      <c r="L24" s="217">
        <f t="shared" si="1"/>
      </c>
      <c r="M24" s="217">
        <f t="shared" si="1"/>
      </c>
      <c r="N24" s="217">
        <f t="shared" si="1"/>
      </c>
      <c r="O24" s="217">
        <f t="shared" si="1"/>
      </c>
      <c r="P24" s="217">
        <f t="shared" si="1"/>
      </c>
      <c r="Q24" s="218">
        <f t="shared" si="1"/>
      </c>
      <c r="R24" s="3"/>
      <c r="S24" s="3"/>
      <c r="T24" s="3"/>
      <c r="U24" s="3"/>
      <c r="V24" s="3"/>
      <c r="AI24" s="3"/>
    </row>
    <row r="25" spans="2:35" s="1" customFormat="1" ht="15.75" customHeight="1">
      <c r="B25" s="129" t="s">
        <v>279</v>
      </c>
      <c r="C25" s="84">
        <v>6847</v>
      </c>
      <c r="D25" s="84">
        <v>3051</v>
      </c>
      <c r="E25" s="84">
        <v>11542</v>
      </c>
      <c r="F25" s="84">
        <v>1813</v>
      </c>
      <c r="G25" s="84">
        <v>1510</v>
      </c>
      <c r="H25" s="140">
        <v>0</v>
      </c>
      <c r="I25" s="80">
        <v>24763</v>
      </c>
      <c r="J25" s="204"/>
      <c r="K25" s="217">
        <f t="shared" si="1"/>
        <v>-0.021577593598170908</v>
      </c>
      <c r="L25" s="217">
        <f t="shared" si="1"/>
        <v>0.03039513677811545</v>
      </c>
      <c r="M25" s="217">
        <f t="shared" si="1"/>
        <v>0.03850998740327505</v>
      </c>
      <c r="N25" s="217">
        <f t="shared" si="1"/>
        <v>0.015686274509803866</v>
      </c>
      <c r="O25" s="217">
        <f t="shared" si="1"/>
        <v>-0.1775599128540305</v>
      </c>
      <c r="P25" s="217">
        <f t="shared" si="1"/>
      </c>
      <c r="Q25" s="218">
        <f t="shared" si="1"/>
        <v>0.002794201020490883</v>
      </c>
      <c r="R25" s="3"/>
      <c r="S25" s="3"/>
      <c r="T25" s="3"/>
      <c r="U25" s="3"/>
      <c r="V25" s="3"/>
      <c r="AI25" s="3"/>
    </row>
    <row r="26" spans="2:35" s="1" customFormat="1" ht="15.75" customHeight="1">
      <c r="B26" s="128"/>
      <c r="C26" s="84"/>
      <c r="D26" s="84"/>
      <c r="E26" s="84"/>
      <c r="F26" s="84"/>
      <c r="G26" s="84"/>
      <c r="H26" s="84"/>
      <c r="I26" s="95"/>
      <c r="J26" s="204"/>
      <c r="K26" s="84"/>
      <c r="L26" s="84"/>
      <c r="M26" s="84"/>
      <c r="N26" s="84"/>
      <c r="O26" s="84"/>
      <c r="P26" s="84"/>
      <c r="Q26" s="80"/>
      <c r="R26" s="3"/>
      <c r="S26" s="3"/>
      <c r="T26" s="3"/>
      <c r="U26" s="3"/>
      <c r="V26" s="3"/>
      <c r="AI26" s="3"/>
    </row>
    <row r="27" spans="2:35" s="1" customFormat="1" ht="15.75" customHeight="1">
      <c r="B27" s="157" t="s">
        <v>280</v>
      </c>
      <c r="K27" s="84"/>
      <c r="L27" s="84"/>
      <c r="M27" s="84"/>
      <c r="N27" s="84"/>
      <c r="O27" s="84"/>
      <c r="P27" s="84"/>
      <c r="Q27" s="80"/>
      <c r="R27" s="3"/>
      <c r="S27" s="3"/>
      <c r="T27" s="3"/>
      <c r="U27" s="3"/>
      <c r="V27" s="3"/>
      <c r="AI27" s="3"/>
    </row>
    <row r="28" spans="2:35" s="1" customFormat="1" ht="15.75" customHeight="1">
      <c r="B28" s="213"/>
      <c r="K28" s="84"/>
      <c r="L28" s="84"/>
      <c r="M28" s="84"/>
      <c r="N28" s="84"/>
      <c r="O28" s="84"/>
      <c r="P28" s="84"/>
      <c r="Q28" s="80"/>
      <c r="R28" s="3"/>
      <c r="S28" s="3"/>
      <c r="T28" s="3"/>
      <c r="U28" s="3"/>
      <c r="V28" s="3"/>
      <c r="AI28" s="3"/>
    </row>
    <row r="29" spans="2:35" s="2" customFormat="1" ht="15.75" customHeight="1">
      <c r="B29" s="214"/>
      <c r="C29" s="215"/>
      <c r="D29" s="215"/>
      <c r="E29" s="215"/>
      <c r="F29" s="215"/>
      <c r="G29" s="215"/>
      <c r="H29" s="215"/>
      <c r="I29" s="215"/>
      <c r="J29" s="1"/>
      <c r="K29" s="1"/>
      <c r="L29" s="1"/>
      <c r="M29" s="1"/>
      <c r="N29" s="1"/>
      <c r="O29" s="1"/>
      <c r="P29" s="1"/>
      <c r="Q29" s="8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95"/>
      <c r="C30" s="216"/>
      <c r="D30" s="95"/>
      <c r="E30" s="216"/>
      <c r="F30" s="216"/>
      <c r="G30" s="95"/>
      <c r="H30" s="95"/>
      <c r="I30" s="95"/>
      <c r="J30" s="1"/>
      <c r="K30" s="1"/>
      <c r="L30" s="1"/>
      <c r="M30" s="1"/>
      <c r="N30" s="1"/>
      <c r="O30" s="1"/>
      <c r="P30" s="1"/>
      <c r="Q30" s="8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97" t="s">
        <v>285</v>
      </c>
      <c r="C31" s="125" t="s">
        <v>204</v>
      </c>
      <c r="D31" s="220" t="s">
        <v>205</v>
      </c>
      <c r="E31" s="125" t="s">
        <v>37</v>
      </c>
      <c r="F31" s="125" t="s">
        <v>55</v>
      </c>
      <c r="G31" s="126" t="s">
        <v>30</v>
      </c>
      <c r="H31" s="221" t="s">
        <v>38</v>
      </c>
      <c r="I31" s="127" t="s">
        <v>202</v>
      </c>
      <c r="J31" s="100" t="s">
        <v>286</v>
      </c>
      <c r="K31" s="100" t="s">
        <v>204</v>
      </c>
      <c r="L31" s="100" t="s">
        <v>205</v>
      </c>
      <c r="M31" s="100" t="s">
        <v>37</v>
      </c>
      <c r="N31" s="100" t="s">
        <v>55</v>
      </c>
      <c r="O31" s="101" t="s">
        <v>30</v>
      </c>
      <c r="P31" s="101" t="s">
        <v>38</v>
      </c>
      <c r="Q31" s="99" t="s">
        <v>202</v>
      </c>
      <c r="R31" s="20"/>
      <c r="S31" s="20"/>
      <c r="T31" s="2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s="1" customFormat="1" ht="12.75">
      <c r="B32" s="131"/>
      <c r="C32" s="133" t="s">
        <v>148</v>
      </c>
      <c r="D32" s="133" t="s">
        <v>148</v>
      </c>
      <c r="E32" s="133" t="s">
        <v>148</v>
      </c>
      <c r="F32" s="133" t="s">
        <v>148</v>
      </c>
      <c r="G32" s="133" t="s">
        <v>148</v>
      </c>
      <c r="H32" s="185" t="s">
        <v>148</v>
      </c>
      <c r="I32" s="132" t="s">
        <v>148</v>
      </c>
      <c r="J32" s="83"/>
      <c r="K32" s="133" t="s">
        <v>148</v>
      </c>
      <c r="L32" s="133" t="s">
        <v>148</v>
      </c>
      <c r="M32" s="133" t="s">
        <v>148</v>
      </c>
      <c r="N32" s="133" t="s">
        <v>148</v>
      </c>
      <c r="O32" s="133" t="s">
        <v>148</v>
      </c>
      <c r="P32" s="133" t="s">
        <v>148</v>
      </c>
      <c r="Q32" s="132" t="s">
        <v>148</v>
      </c>
      <c r="R32" s="6"/>
      <c r="S32" s="6"/>
      <c r="T32" s="6"/>
    </row>
    <row r="33" spans="2:20" s="1" customFormat="1" ht="13.5" thickBot="1">
      <c r="B33" s="134"/>
      <c r="C33" s="134"/>
      <c r="D33" s="134"/>
      <c r="E33" s="134"/>
      <c r="F33" s="134"/>
      <c r="G33" s="134"/>
      <c r="H33" s="222"/>
      <c r="I33" s="132"/>
      <c r="K33" s="137"/>
      <c r="L33" s="137"/>
      <c r="M33" s="137"/>
      <c r="N33" s="137"/>
      <c r="O33" s="137"/>
      <c r="P33" s="137"/>
      <c r="Q33" s="135"/>
      <c r="R33" s="23">
        <f>_xlfn.IFERROR(G33/#REF!-1,"")</f>
      </c>
      <c r="S33" s="23">
        <f>_xlfn.IFERROR(H33/#REF!-1,"")</f>
      </c>
      <c r="T33" s="23">
        <f>_xlfn.IFERROR(K33/#REF!-1,"")</f>
      </c>
    </row>
    <row r="34" spans="2:17" s="1" customFormat="1" ht="15.75" customHeight="1">
      <c r="B34" s="109" t="s">
        <v>46</v>
      </c>
      <c r="C34" s="84"/>
      <c r="D34" s="84"/>
      <c r="E34" s="84"/>
      <c r="F34" s="84"/>
      <c r="G34" s="84"/>
      <c r="H34" s="140"/>
      <c r="I34" s="182"/>
      <c r="J34" s="194"/>
      <c r="K34" s="1">
        <f aca="true" t="shared" si="2" ref="K34:P34">_xlfn.IFERROR(B34/B58-1,"")</f>
      </c>
      <c r="L34" s="1">
        <f t="shared" si="2"/>
      </c>
      <c r="M34" s="1">
        <f t="shared" si="2"/>
      </c>
      <c r="N34" s="1">
        <f t="shared" si="2"/>
      </c>
      <c r="O34" s="1">
        <f t="shared" si="2"/>
      </c>
      <c r="P34" s="1">
        <f t="shared" si="2"/>
      </c>
      <c r="Q34" s="80"/>
    </row>
    <row r="35" spans="2:17" s="1" customFormat="1" ht="15.75" customHeight="1">
      <c r="B35" s="77" t="s">
        <v>32</v>
      </c>
      <c r="C35" s="84">
        <f>'[1]Segment PiW 2017-2018'!I7</f>
        <v>3092</v>
      </c>
      <c r="D35" s="84">
        <f>'[1]Segment OiM 2017-2018'!I7</f>
        <v>26044.8</v>
      </c>
      <c r="E35" s="84">
        <f>'[1]Segment D 2017-2018'!I7</f>
        <v>4753</v>
      </c>
      <c r="F35" s="84">
        <f>'[1]Segment W 2017-2018'!I7</f>
        <v>1655</v>
      </c>
      <c r="G35" s="84">
        <f>'[1]Segment Poz 2017-2018'!I7</f>
        <v>141</v>
      </c>
      <c r="H35" s="84">
        <v>0</v>
      </c>
      <c r="I35" s="80">
        <v>35685</v>
      </c>
      <c r="J35" s="194"/>
      <c r="K35" s="206">
        <f aca="true" t="shared" si="3" ref="K35:Q50">C8-C35</f>
        <v>703</v>
      </c>
      <c r="L35" s="206">
        <f t="shared" si="3"/>
        <v>4993.200000000001</v>
      </c>
      <c r="M35" s="206">
        <f t="shared" si="3"/>
        <v>-149</v>
      </c>
      <c r="N35" s="206">
        <f t="shared" si="3"/>
        <v>-38</v>
      </c>
      <c r="O35" s="206">
        <f t="shared" si="3"/>
        <v>39</v>
      </c>
      <c r="P35" s="206">
        <f t="shared" si="3"/>
        <v>0</v>
      </c>
      <c r="Q35" s="207">
        <f t="shared" si="3"/>
        <v>5549</v>
      </c>
    </row>
    <row r="36" spans="2:17" s="1" customFormat="1" ht="15.75" customHeight="1">
      <c r="B36" s="77" t="s">
        <v>33</v>
      </c>
      <c r="C36" s="84">
        <f>'[1]Segment PiW 2017-2018'!I8</f>
        <v>3026</v>
      </c>
      <c r="D36" s="84">
        <f>'[1]Segment OiM 2017-2018'!I8</f>
        <v>495</v>
      </c>
      <c r="E36" s="84">
        <f>'[1]Segment D 2017-2018'!I8</f>
        <v>184</v>
      </c>
      <c r="F36" s="84">
        <f>'[1]Segment W 2017-2018'!I8</f>
        <v>596</v>
      </c>
      <c r="G36" s="85">
        <f>'[1]Segment Poz 2017-2018'!I8</f>
        <v>318</v>
      </c>
      <c r="H36" s="84">
        <v>-4619</v>
      </c>
      <c r="I36" s="80">
        <v>0</v>
      </c>
      <c r="J36" s="194"/>
      <c r="K36" s="206">
        <f t="shared" si="3"/>
        <v>850</v>
      </c>
      <c r="L36" s="206">
        <f t="shared" si="3"/>
        <v>171</v>
      </c>
      <c r="M36" s="206">
        <f t="shared" si="3"/>
        <v>139</v>
      </c>
      <c r="N36" s="206">
        <f t="shared" si="3"/>
        <v>174</v>
      </c>
      <c r="O36" s="206">
        <f t="shared" si="3"/>
        <v>5</v>
      </c>
      <c r="P36" s="206">
        <f t="shared" si="3"/>
        <v>-1339</v>
      </c>
      <c r="Q36" s="207">
        <f t="shared" si="3"/>
        <v>0</v>
      </c>
    </row>
    <row r="37" spans="2:17" s="1" customFormat="1" ht="15.75" customHeight="1" thickBot="1">
      <c r="B37" s="102" t="s">
        <v>34</v>
      </c>
      <c r="C37" s="105">
        <f>'[1]Segment PiW 2017-2018'!I9</f>
        <v>6118</v>
      </c>
      <c r="D37" s="105">
        <f>'[1]Segment OiM 2017-2018'!I9</f>
        <v>26539.8</v>
      </c>
      <c r="E37" s="105">
        <f>'[1]Segment D 2017-2018'!I9</f>
        <v>4937</v>
      </c>
      <c r="F37" s="105">
        <f>'[1]Segment W 2017-2018'!I9</f>
        <v>2251</v>
      </c>
      <c r="G37" s="105">
        <f>'[1]Segment Poz 2017-2018'!I9</f>
        <v>459</v>
      </c>
      <c r="H37" s="105">
        <v>-4619</v>
      </c>
      <c r="I37" s="103">
        <v>35685</v>
      </c>
      <c r="J37" s="194"/>
      <c r="K37" s="208">
        <f t="shared" si="3"/>
        <v>1553</v>
      </c>
      <c r="L37" s="208">
        <f t="shared" si="3"/>
        <v>5164.200000000001</v>
      </c>
      <c r="M37" s="208">
        <f t="shared" si="3"/>
        <v>-10</v>
      </c>
      <c r="N37" s="208">
        <f t="shared" si="3"/>
        <v>136</v>
      </c>
      <c r="O37" s="208">
        <f t="shared" si="3"/>
        <v>44</v>
      </c>
      <c r="P37" s="208">
        <f t="shared" si="3"/>
        <v>-1339</v>
      </c>
      <c r="Q37" s="209">
        <f t="shared" si="3"/>
        <v>5549</v>
      </c>
    </row>
    <row r="38" spans="2:17" s="1" customFormat="1" ht="15.75" customHeight="1">
      <c r="B38" s="77" t="s">
        <v>40</v>
      </c>
      <c r="C38" s="84">
        <f>'[1]Segment PiW 2017-2018'!I10</f>
        <v>-1060</v>
      </c>
      <c r="D38" s="84">
        <f>'[1]Segment OiM 2017-2018'!I10</f>
        <v>-205</v>
      </c>
      <c r="E38" s="84">
        <f>'[1]Segment D 2017-2018'!I10</f>
        <v>-925</v>
      </c>
      <c r="F38" s="84">
        <f>'[1]Segment W 2017-2018'!I10</f>
        <v>-418</v>
      </c>
      <c r="G38" s="84">
        <f>'[1]Segment Poz 2017-2018'!I10</f>
        <v>-61</v>
      </c>
      <c r="H38" s="84">
        <v>0</v>
      </c>
      <c r="I38" s="80">
        <v>-2669</v>
      </c>
      <c r="J38" s="194"/>
      <c r="K38" s="206">
        <f t="shared" si="3"/>
        <v>-3</v>
      </c>
      <c r="L38" s="206">
        <f t="shared" si="3"/>
        <v>16</v>
      </c>
      <c r="M38" s="206">
        <f t="shared" si="3"/>
        <v>-2</v>
      </c>
      <c r="N38" s="206">
        <f t="shared" si="3"/>
        <v>-54</v>
      </c>
      <c r="O38" s="206">
        <f t="shared" si="3"/>
        <v>-9</v>
      </c>
      <c r="P38" s="206">
        <f t="shared" si="3"/>
        <v>1</v>
      </c>
      <c r="Q38" s="207">
        <f t="shared" si="3"/>
        <v>-51</v>
      </c>
    </row>
    <row r="39" spans="2:17" s="1" customFormat="1" ht="15.75" customHeight="1">
      <c r="B39" s="77" t="s">
        <v>2</v>
      </c>
      <c r="C39" s="84">
        <f>'[1]Segment PiW 2017-2018'!I11</f>
        <v>-363</v>
      </c>
      <c r="D39" s="84">
        <f>'[1]Segment OiM 2017-2018'!I11</f>
        <v>-25271.100000000002</v>
      </c>
      <c r="E39" s="84">
        <f>'[1]Segment D 2017-2018'!I11</f>
        <v>-365</v>
      </c>
      <c r="F39" s="84">
        <f>'[1]Segment W 2017-2018'!I11</f>
        <v>-857.4</v>
      </c>
      <c r="G39" s="84">
        <f>'[1]Segment Poz 2017-2018'!I11</f>
        <v>-67.5</v>
      </c>
      <c r="H39" s="84">
        <v>4211.5</v>
      </c>
      <c r="I39" s="80">
        <v>-22712.500000000004</v>
      </c>
      <c r="J39" s="194"/>
      <c r="K39" s="206">
        <f t="shared" si="3"/>
        <v>-17</v>
      </c>
      <c r="L39" s="206">
        <f t="shared" si="3"/>
        <v>-5669.899999999998</v>
      </c>
      <c r="M39" s="206">
        <f t="shared" si="3"/>
        <v>-71</v>
      </c>
      <c r="N39" s="206">
        <f t="shared" si="3"/>
        <v>-176.60000000000002</v>
      </c>
      <c r="O39" s="206">
        <f t="shared" si="3"/>
        <v>17.5</v>
      </c>
      <c r="P39" s="206">
        <f t="shared" si="3"/>
        <v>1169.5</v>
      </c>
      <c r="Q39" s="207">
        <f t="shared" si="3"/>
        <v>-4747.499999999996</v>
      </c>
    </row>
    <row r="40" spans="2:17" s="1" customFormat="1" ht="15.75" customHeight="1">
      <c r="B40" s="77" t="s">
        <v>31</v>
      </c>
      <c r="C40" s="84">
        <f>'[1]Segment PiW 2017-2018'!I12</f>
        <v>-795</v>
      </c>
      <c r="D40" s="84">
        <f>'[1]Segment OiM 2017-2018'!I12</f>
        <v>-326</v>
      </c>
      <c r="E40" s="84">
        <f>'[1]Segment D 2017-2018'!I12</f>
        <v>-1149.4</v>
      </c>
      <c r="F40" s="84">
        <f>'[1]Segment W 2017-2018'!I12</f>
        <v>-198.7</v>
      </c>
      <c r="G40" s="84">
        <f>'[1]Segment Poz 2017-2018'!I12</f>
        <v>-229.8</v>
      </c>
      <c r="H40" s="84">
        <v>2.9</v>
      </c>
      <c r="I40" s="80">
        <v>-2696</v>
      </c>
      <c r="J40" s="194"/>
      <c r="K40" s="206">
        <f t="shared" si="3"/>
        <v>-72</v>
      </c>
      <c r="L40" s="206">
        <f t="shared" si="3"/>
        <v>-58</v>
      </c>
      <c r="M40" s="206">
        <f t="shared" si="3"/>
        <v>-27.59999999999991</v>
      </c>
      <c r="N40" s="206">
        <f t="shared" si="3"/>
        <v>-6.300000000000011</v>
      </c>
      <c r="O40" s="206">
        <f t="shared" si="3"/>
        <v>-9.199999999999989</v>
      </c>
      <c r="P40" s="206">
        <f t="shared" si="3"/>
        <v>-1.9</v>
      </c>
      <c r="Q40" s="207">
        <f t="shared" si="3"/>
        <v>-175</v>
      </c>
    </row>
    <row r="41" spans="2:17" s="1" customFormat="1" ht="15.75" customHeight="1">
      <c r="B41" s="77" t="s">
        <v>41</v>
      </c>
      <c r="C41" s="84">
        <f>'[1]Segment PiW 2017-2018'!I13</f>
        <v>-639</v>
      </c>
      <c r="D41" s="84">
        <f>'[1]Segment OiM 2017-2018'!I13</f>
        <v>-590.8999999999999</v>
      </c>
      <c r="E41" s="84">
        <f>'[1]Segment D 2017-2018'!I13</f>
        <v>-192.6</v>
      </c>
      <c r="F41" s="84">
        <f>'[1]Segment W 2017-2018'!I13</f>
        <v>-178.6</v>
      </c>
      <c r="G41" s="84">
        <f>'[1]Segment Poz 2017-2018'!I13</f>
        <v>-254.7</v>
      </c>
      <c r="H41" s="84">
        <v>126</v>
      </c>
      <c r="I41" s="80">
        <v>-1729.7999999999997</v>
      </c>
      <c r="J41" s="194"/>
      <c r="K41" s="206">
        <f t="shared" si="3"/>
        <v>-28</v>
      </c>
      <c r="L41" s="206">
        <f t="shared" si="3"/>
        <v>-116.10000000000014</v>
      </c>
      <c r="M41" s="206">
        <f t="shared" si="3"/>
        <v>-66.4</v>
      </c>
      <c r="N41" s="206">
        <f t="shared" si="3"/>
        <v>-12.400000000000006</v>
      </c>
      <c r="O41" s="206">
        <f t="shared" si="3"/>
        <v>-39.30000000000001</v>
      </c>
      <c r="P41" s="206">
        <f t="shared" si="3"/>
        <v>127</v>
      </c>
      <c r="Q41" s="207">
        <f t="shared" si="3"/>
        <v>-135.20000000000027</v>
      </c>
    </row>
    <row r="42" spans="2:17" s="1" customFormat="1" ht="15.75" customHeight="1">
      <c r="B42" s="77" t="s">
        <v>56</v>
      </c>
      <c r="C42" s="84">
        <f>'[1]Segment PiW 2017-2018'!I14</f>
        <v>-197</v>
      </c>
      <c r="D42" s="84">
        <f>'[1]Segment OiM 2017-2018'!I14</f>
        <v>-153.8</v>
      </c>
      <c r="E42" s="84">
        <f>'[1]Segment D 2017-2018'!I14</f>
        <v>-641.2</v>
      </c>
      <c r="F42" s="84">
        <f>'[1]Segment W 2017-2018'!I14</f>
        <v>0</v>
      </c>
      <c r="G42" s="84">
        <f>'[1]Segment Poz 2017-2018'!I14</f>
        <v>0</v>
      </c>
      <c r="H42" s="84">
        <v>1</v>
      </c>
      <c r="I42" s="80">
        <v>-991</v>
      </c>
      <c r="J42" s="194"/>
      <c r="K42" s="206">
        <f t="shared" si="3"/>
        <v>-64</v>
      </c>
      <c r="L42" s="206">
        <f t="shared" si="3"/>
        <v>10.800000000000011</v>
      </c>
      <c r="M42" s="206">
        <f t="shared" si="3"/>
        <v>6.2000000000000455</v>
      </c>
      <c r="N42" s="206">
        <f t="shared" si="3"/>
        <v>0</v>
      </c>
      <c r="O42" s="206">
        <f t="shared" si="3"/>
        <v>0</v>
      </c>
      <c r="P42" s="206">
        <f t="shared" si="3"/>
        <v>-1</v>
      </c>
      <c r="Q42" s="207">
        <f t="shared" si="3"/>
        <v>-48</v>
      </c>
    </row>
    <row r="43" spans="2:35" s="1" customFormat="1" ht="15.75" customHeight="1">
      <c r="B43" s="77" t="s">
        <v>113</v>
      </c>
      <c r="C43" s="84">
        <f>'[1]Segment PiW 2017-2018'!I15</f>
        <v>-479</v>
      </c>
      <c r="D43" s="84">
        <f>'[1]Segment OiM 2017-2018'!I15</f>
        <v>-364.3</v>
      </c>
      <c r="E43" s="84">
        <f>'[1]Segment D 2017-2018'!I15</f>
        <v>3.3</v>
      </c>
      <c r="F43" s="84">
        <f>'[1]Segment W 2017-2018'!I15</f>
        <v>2.5</v>
      </c>
      <c r="G43" s="84">
        <f>'[1]Segment Poz 2017-2018'!I15</f>
        <v>4.2</v>
      </c>
      <c r="H43" s="84">
        <v>0</v>
      </c>
      <c r="I43" s="80">
        <v>-833.3</v>
      </c>
      <c r="J43" s="194"/>
      <c r="K43" s="206">
        <f t="shared" si="3"/>
        <v>-5</v>
      </c>
      <c r="L43" s="206">
        <f t="shared" si="3"/>
        <v>364.3</v>
      </c>
      <c r="M43" s="206">
        <f t="shared" si="3"/>
        <v>-5.3</v>
      </c>
      <c r="N43" s="206">
        <f t="shared" si="3"/>
        <v>13.5</v>
      </c>
      <c r="O43" s="206">
        <f t="shared" si="3"/>
        <v>1.7999999999999998</v>
      </c>
      <c r="P43" s="206">
        <f t="shared" si="3"/>
        <v>1</v>
      </c>
      <c r="Q43" s="207">
        <f t="shared" si="3"/>
        <v>370.29999999999995</v>
      </c>
      <c r="R43" s="3"/>
      <c r="S43" s="3"/>
      <c r="T43" s="3"/>
      <c r="U43" s="3"/>
      <c r="V43" s="3"/>
      <c r="AI43" s="3"/>
    </row>
    <row r="44" spans="2:17" s="1" customFormat="1" ht="15.75" customHeight="1">
      <c r="B44" s="77" t="s">
        <v>1</v>
      </c>
      <c r="C44" s="84">
        <f>'[1]Segment PiW 2017-2018'!I16</f>
        <v>481</v>
      </c>
      <c r="D44" s="84">
        <f>'[1]Segment OiM 2017-2018'!I16</f>
        <v>62</v>
      </c>
      <c r="E44" s="84">
        <f>'[1]Segment D 2017-2018'!I16</f>
        <v>230.1</v>
      </c>
      <c r="F44" s="84">
        <f>'[1]Segment W 2017-2018'!I16</f>
        <v>2.3</v>
      </c>
      <c r="G44" s="84">
        <f>'[1]Segment Poz 2017-2018'!I16</f>
        <v>3</v>
      </c>
      <c r="H44" s="84">
        <v>213.2</v>
      </c>
      <c r="I44" s="80">
        <v>991.5999999999999</v>
      </c>
      <c r="J44" s="194"/>
      <c r="K44" s="206">
        <f t="shared" si="3"/>
        <v>24</v>
      </c>
      <c r="L44" s="206">
        <f t="shared" si="3"/>
        <v>-33</v>
      </c>
      <c r="M44" s="206">
        <f t="shared" si="3"/>
        <v>57.900000000000006</v>
      </c>
      <c r="N44" s="206">
        <f t="shared" si="3"/>
        <v>-1.2999999999999998</v>
      </c>
      <c r="O44" s="206">
        <f t="shared" si="3"/>
        <v>-16</v>
      </c>
      <c r="P44" s="206">
        <f t="shared" si="3"/>
        <v>96.80000000000001</v>
      </c>
      <c r="Q44" s="207">
        <f t="shared" si="3"/>
        <v>128.4000000000001</v>
      </c>
    </row>
    <row r="45" spans="2:17" s="1" customFormat="1" ht="15.75" customHeight="1">
      <c r="B45" s="77" t="s">
        <v>77</v>
      </c>
      <c r="C45" s="84">
        <f>'[1]Segment PiW 2017-2018'!I17</f>
        <v>-261.1</v>
      </c>
      <c r="D45" s="84">
        <f>'[1]Segment OiM 2017-2018'!I17</f>
        <v>-330.6</v>
      </c>
      <c r="E45" s="84">
        <f>'[1]Segment D 2017-2018'!I17</f>
        <v>-329.3</v>
      </c>
      <c r="F45" s="84">
        <f>'[1]Segment W 2017-2018'!I17</f>
        <v>-178</v>
      </c>
      <c r="G45" s="84">
        <f>'[1]Segment Poz 2017-2018'!I17</f>
        <v>-76</v>
      </c>
      <c r="H45" s="84">
        <v>39.5</v>
      </c>
      <c r="I45" s="80">
        <v>-1135</v>
      </c>
      <c r="J45" s="194"/>
      <c r="K45" s="206">
        <f t="shared" si="3"/>
        <v>-236.89999999999998</v>
      </c>
      <c r="L45" s="206">
        <f t="shared" si="3"/>
        <v>-75.39999999999998</v>
      </c>
      <c r="M45" s="206">
        <f t="shared" si="3"/>
        <v>8.300000000000011</v>
      </c>
      <c r="N45" s="206">
        <f t="shared" si="3"/>
        <v>-8</v>
      </c>
      <c r="O45" s="206">
        <f t="shared" si="3"/>
        <v>-51</v>
      </c>
      <c r="P45" s="206">
        <f t="shared" si="3"/>
        <v>-42.5</v>
      </c>
      <c r="Q45" s="207">
        <f t="shared" si="3"/>
        <v>-406</v>
      </c>
    </row>
    <row r="46" spans="2:17" s="1" customFormat="1" ht="15.75" customHeight="1" thickBot="1">
      <c r="B46" s="102" t="s">
        <v>6</v>
      </c>
      <c r="C46" s="105">
        <f>'[1]Segment PiW 2017-2018'!I18</f>
        <v>-3313</v>
      </c>
      <c r="D46" s="105">
        <f>'[1]Segment OiM 2017-2018'!I18</f>
        <v>-27178.899999999998</v>
      </c>
      <c r="E46" s="105">
        <f>'[1]Segment D 2017-2018'!I18</f>
        <v>-3369.1</v>
      </c>
      <c r="F46" s="105">
        <f>'[1]Segment W 2017-2018'!I18</f>
        <v>-1825.5</v>
      </c>
      <c r="G46" s="105">
        <f>'[1]Segment Poz 2017-2018'!I18</f>
        <v>-681.8</v>
      </c>
      <c r="H46" s="105">
        <v>4594</v>
      </c>
      <c r="I46" s="103">
        <v>-31775.300000000003</v>
      </c>
      <c r="J46" s="3"/>
      <c r="K46" s="208">
        <f t="shared" si="3"/>
        <v>-402</v>
      </c>
      <c r="L46" s="208">
        <f t="shared" si="3"/>
        <v>-5562.100000000002</v>
      </c>
      <c r="M46" s="208">
        <f t="shared" si="3"/>
        <v>-99.90000000000009</v>
      </c>
      <c r="N46" s="208">
        <f t="shared" si="3"/>
        <v>-246.5</v>
      </c>
      <c r="O46" s="208">
        <f t="shared" si="3"/>
        <v>-105.20000000000005</v>
      </c>
      <c r="P46" s="208">
        <f t="shared" si="3"/>
        <v>1350</v>
      </c>
      <c r="Q46" s="209">
        <f t="shared" si="3"/>
        <v>-5063.699999999997</v>
      </c>
    </row>
    <row r="47" spans="2:17" s="1" customFormat="1" ht="15.75" customHeight="1" thickBot="1">
      <c r="B47" s="102" t="s">
        <v>277</v>
      </c>
      <c r="C47" s="181">
        <f>'[1]Segment PiW 2017-2018'!I19</f>
        <v>3865</v>
      </c>
      <c r="D47" s="181">
        <f>'[1]Segment OiM 2017-2018'!I19</f>
        <v>-434</v>
      </c>
      <c r="E47" s="181">
        <f>'[1]Segment D 2017-2018'!I19</f>
        <v>2493</v>
      </c>
      <c r="F47" s="181">
        <f>'[1]Segment W 2017-2018'!I19</f>
        <v>843</v>
      </c>
      <c r="G47" s="181">
        <f>'[1]Segment Poz 2017-2018'!I19</f>
        <v>-162</v>
      </c>
      <c r="H47" s="181">
        <v>-26</v>
      </c>
      <c r="I47" s="103">
        <v>6579</v>
      </c>
      <c r="K47" s="210">
        <f t="shared" si="3"/>
        <v>1154</v>
      </c>
      <c r="L47" s="210">
        <f t="shared" si="3"/>
        <v>-414</v>
      </c>
      <c r="M47" s="210">
        <f t="shared" si="3"/>
        <v>-108</v>
      </c>
      <c r="N47" s="210">
        <f t="shared" si="3"/>
        <v>-55</v>
      </c>
      <c r="O47" s="210">
        <f t="shared" si="3"/>
        <v>-52</v>
      </c>
      <c r="P47" s="210">
        <f t="shared" si="3"/>
        <v>11</v>
      </c>
      <c r="Q47" s="211">
        <f t="shared" si="3"/>
        <v>536</v>
      </c>
    </row>
    <row r="48" spans="2:17" s="1" customFormat="1" ht="15.75" customHeight="1" thickBot="1">
      <c r="B48" s="102" t="s">
        <v>278</v>
      </c>
      <c r="C48" s="181">
        <f>'[1]Segment PiW 2017-2018'!I20</f>
        <v>2805</v>
      </c>
      <c r="D48" s="181">
        <f>'[1]Segment OiM 2017-2018'!I20</f>
        <v>-640</v>
      </c>
      <c r="E48" s="181">
        <f>'[1]Segment D 2017-2018'!I20</f>
        <v>1568</v>
      </c>
      <c r="F48" s="181">
        <f>'[1]Segment W 2017-2018'!I20</f>
        <v>425</v>
      </c>
      <c r="G48" s="181">
        <f>'[1]Segment Poz 2017-2018'!I20</f>
        <v>-223</v>
      </c>
      <c r="H48" s="181">
        <v>-25</v>
      </c>
      <c r="I48" s="103">
        <v>3910</v>
      </c>
      <c r="K48" s="210">
        <f t="shared" si="3"/>
        <v>1151</v>
      </c>
      <c r="L48" s="210">
        <f t="shared" si="3"/>
        <v>-397</v>
      </c>
      <c r="M48" s="210">
        <f t="shared" si="3"/>
        <v>-110</v>
      </c>
      <c r="N48" s="210">
        <f t="shared" si="3"/>
        <v>-109</v>
      </c>
      <c r="O48" s="210">
        <f t="shared" si="3"/>
        <v>-61</v>
      </c>
      <c r="P48" s="210">
        <f t="shared" si="3"/>
        <v>11</v>
      </c>
      <c r="Q48" s="211">
        <f t="shared" si="3"/>
        <v>485</v>
      </c>
    </row>
    <row r="49" spans="2:35" s="1" customFormat="1" ht="15.75" customHeight="1">
      <c r="B49" s="77" t="s">
        <v>112</v>
      </c>
      <c r="C49" s="84">
        <v>18</v>
      </c>
      <c r="D49" s="84">
        <v>0</v>
      </c>
      <c r="E49" s="84">
        <v>0</v>
      </c>
      <c r="F49" s="84">
        <v>0</v>
      </c>
      <c r="G49" s="84">
        <v>10</v>
      </c>
      <c r="H49" s="84">
        <v>0</v>
      </c>
      <c r="I49" s="80">
        <v>28</v>
      </c>
      <c r="K49" s="206">
        <f t="shared" si="3"/>
        <v>75</v>
      </c>
      <c r="L49" s="206">
        <f t="shared" si="3"/>
        <v>0</v>
      </c>
      <c r="M49" s="206">
        <f t="shared" si="3"/>
        <v>0</v>
      </c>
      <c r="N49" s="206">
        <f t="shared" si="3"/>
        <v>0</v>
      </c>
      <c r="O49" s="206">
        <f t="shared" si="3"/>
        <v>8</v>
      </c>
      <c r="P49" s="206">
        <f t="shared" si="3"/>
        <v>0</v>
      </c>
      <c r="Q49" s="207">
        <f t="shared" si="3"/>
        <v>83</v>
      </c>
      <c r="R49" s="3"/>
      <c r="S49" s="3"/>
      <c r="T49" s="3"/>
      <c r="U49" s="3"/>
      <c r="V49" s="3"/>
      <c r="AI49" s="3"/>
    </row>
    <row r="50" spans="2:35" s="1" customFormat="1" ht="15.75" customHeight="1">
      <c r="B50" s="77" t="s">
        <v>214</v>
      </c>
      <c r="C50" s="84">
        <v>-1142</v>
      </c>
      <c r="D50" s="84">
        <v>-89</v>
      </c>
      <c r="E50" s="84">
        <v>-1190</v>
      </c>
      <c r="F50" s="84">
        <v>-603</v>
      </c>
      <c r="G50" s="84">
        <v>-93</v>
      </c>
      <c r="H50" s="84">
        <v>-45</v>
      </c>
      <c r="I50" s="80">
        <v>-3162</v>
      </c>
      <c r="K50" s="206">
        <f t="shared" si="3"/>
        <v>-1074</v>
      </c>
      <c r="L50" s="206">
        <f t="shared" si="3"/>
        <v>35</v>
      </c>
      <c r="M50" s="206">
        <f t="shared" si="3"/>
        <v>-523</v>
      </c>
      <c r="N50" s="206">
        <f t="shared" si="3"/>
        <v>212</v>
      </c>
      <c r="O50" s="206">
        <f t="shared" si="3"/>
        <v>-49</v>
      </c>
      <c r="P50" s="206">
        <f t="shared" si="3"/>
        <v>27</v>
      </c>
      <c r="Q50" s="207">
        <f t="shared" si="3"/>
        <v>-1372</v>
      </c>
      <c r="R50" s="3"/>
      <c r="S50" s="3"/>
      <c r="T50" s="3"/>
      <c r="U50" s="3"/>
      <c r="V50" s="3"/>
      <c r="AI50" s="3"/>
    </row>
    <row r="51" spans="2:35" s="1" customFormat="1" ht="15.75" customHeight="1">
      <c r="B51" s="77"/>
      <c r="C51" s="84"/>
      <c r="D51" s="84"/>
      <c r="E51" s="84"/>
      <c r="F51" s="84"/>
      <c r="G51" s="84"/>
      <c r="H51" s="84"/>
      <c r="I51" s="80"/>
      <c r="K51" s="206">
        <f aca="true" t="shared" si="4" ref="K51:Q52">C24-C51</f>
        <v>0</v>
      </c>
      <c r="L51" s="206">
        <f t="shared" si="4"/>
        <v>0</v>
      </c>
      <c r="M51" s="206">
        <f t="shared" si="4"/>
        <v>0</v>
      </c>
      <c r="N51" s="206">
        <f t="shared" si="4"/>
        <v>0</v>
      </c>
      <c r="O51" s="206">
        <f t="shared" si="4"/>
        <v>0</v>
      </c>
      <c r="P51" s="206">
        <f t="shared" si="4"/>
        <v>0</v>
      </c>
      <c r="Q51" s="207">
        <f t="shared" si="4"/>
        <v>0</v>
      </c>
      <c r="R51" s="3"/>
      <c r="S51" s="3"/>
      <c r="T51" s="3"/>
      <c r="U51" s="3"/>
      <c r="V51" s="3"/>
      <c r="AI51" s="3"/>
    </row>
    <row r="52" spans="2:35" s="1" customFormat="1" ht="12.75">
      <c r="B52" s="129" t="s">
        <v>237</v>
      </c>
      <c r="C52" s="84">
        <v>6998</v>
      </c>
      <c r="D52" s="84">
        <v>2961</v>
      </c>
      <c r="E52" s="84">
        <v>11114</v>
      </c>
      <c r="F52" s="84">
        <v>1785</v>
      </c>
      <c r="G52" s="84">
        <v>1836</v>
      </c>
      <c r="H52" s="84">
        <v>0</v>
      </c>
      <c r="I52" s="80">
        <f>SUM(C52:H52)</f>
        <v>24694</v>
      </c>
      <c r="K52" s="206">
        <f t="shared" si="4"/>
        <v>-151</v>
      </c>
      <c r="L52" s="206">
        <f t="shared" si="4"/>
        <v>90</v>
      </c>
      <c r="M52" s="206">
        <f t="shared" si="4"/>
        <v>428</v>
      </c>
      <c r="N52" s="206">
        <f t="shared" si="4"/>
        <v>28</v>
      </c>
      <c r="O52" s="206">
        <f t="shared" si="4"/>
        <v>-326</v>
      </c>
      <c r="P52" s="206">
        <f t="shared" si="4"/>
        <v>0</v>
      </c>
      <c r="Q52" s="207">
        <f t="shared" si="4"/>
        <v>69</v>
      </c>
      <c r="R52" s="3"/>
      <c r="S52" s="3"/>
      <c r="T52" s="3"/>
      <c r="U52" s="3"/>
      <c r="V52" s="3"/>
      <c r="AI52" s="3"/>
    </row>
    <row r="53" spans="2:9" s="1" customFormat="1" ht="12.75">
      <c r="B53" s="129"/>
      <c r="C53" s="84"/>
      <c r="D53" s="84"/>
      <c r="E53" s="84"/>
      <c r="F53" s="84"/>
      <c r="G53" s="84"/>
      <c r="H53" s="84"/>
      <c r="I53" s="80"/>
    </row>
    <row r="54" s="1" customFormat="1" ht="38.25">
      <c r="B54" s="212" t="s">
        <v>287</v>
      </c>
    </row>
    <row r="55" spans="2:5" s="1" customFormat="1" ht="12.75">
      <c r="B55" s="157" t="s">
        <v>238</v>
      </c>
      <c r="D55" s="84"/>
      <c r="E55" s="8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0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50" customWidth="1"/>
    <col min="2" max="2" width="47.421875" style="50" bestFit="1" customWidth="1"/>
    <col min="3" max="9" width="13.8515625" style="50" customWidth="1"/>
    <col min="10" max="10" width="7.28125" style="50" customWidth="1"/>
    <col min="11" max="11" width="47.421875" style="50" bestFit="1" customWidth="1"/>
    <col min="12" max="18" width="13.8515625" style="50" customWidth="1"/>
    <col min="19" max="16384" width="9.140625" style="50" customWidth="1"/>
  </cols>
  <sheetData>
    <row r="1" spans="3:18" ht="12.75">
      <c r="C1" s="51"/>
      <c r="D1" s="51"/>
      <c r="E1" s="51"/>
      <c r="F1" s="51"/>
      <c r="G1" s="51"/>
      <c r="H1" s="51"/>
      <c r="I1" s="51"/>
      <c r="L1" s="51"/>
      <c r="M1" s="51"/>
      <c r="N1" s="51"/>
      <c r="O1" s="51"/>
      <c r="P1" s="51"/>
      <c r="Q1" s="51"/>
      <c r="R1" s="51"/>
    </row>
    <row r="2" spans="2:18" ht="12.75">
      <c r="B2" s="13" t="s">
        <v>20</v>
      </c>
      <c r="C2" s="231" t="s">
        <v>62</v>
      </c>
      <c r="D2" s="231"/>
      <c r="E2" s="231"/>
      <c r="F2" s="231"/>
      <c r="G2" s="231"/>
      <c r="H2" s="231"/>
      <c r="I2" s="231"/>
      <c r="K2" s="13" t="s">
        <v>20</v>
      </c>
      <c r="L2" s="231" t="s">
        <v>47</v>
      </c>
      <c r="M2" s="231"/>
      <c r="N2" s="231"/>
      <c r="O2" s="231"/>
      <c r="P2" s="231"/>
      <c r="Q2" s="231"/>
      <c r="R2" s="231"/>
    </row>
    <row r="3" spans="2:11" s="51" customFormat="1" ht="12.75">
      <c r="B3" s="14"/>
      <c r="K3" s="14"/>
    </row>
    <row r="4" spans="2:18" ht="25.5">
      <c r="B4" s="46" t="s">
        <v>82</v>
      </c>
      <c r="C4" s="16" t="s">
        <v>45</v>
      </c>
      <c r="D4" s="16" t="s">
        <v>18</v>
      </c>
      <c r="E4" s="16" t="s">
        <v>37</v>
      </c>
      <c r="F4" s="16" t="s">
        <v>55</v>
      </c>
      <c r="G4" s="16" t="s">
        <v>30</v>
      </c>
      <c r="H4" s="16" t="s">
        <v>38</v>
      </c>
      <c r="I4" s="16" t="s">
        <v>43</v>
      </c>
      <c r="K4" s="17" t="s">
        <v>83</v>
      </c>
      <c r="L4" s="18" t="s">
        <v>45</v>
      </c>
      <c r="M4" s="18" t="s">
        <v>18</v>
      </c>
      <c r="N4" s="18" t="s">
        <v>37</v>
      </c>
      <c r="O4" s="18" t="s">
        <v>55</v>
      </c>
      <c r="P4" s="18" t="s">
        <v>30</v>
      </c>
      <c r="Q4" s="18" t="s">
        <v>38</v>
      </c>
      <c r="R4" s="18" t="s">
        <v>43</v>
      </c>
    </row>
    <row r="5" spans="2:18" ht="12.75">
      <c r="B5" s="19" t="s">
        <v>46</v>
      </c>
      <c r="C5" s="20"/>
      <c r="D5" s="20"/>
      <c r="E5" s="20"/>
      <c r="F5" s="20"/>
      <c r="G5" s="20"/>
      <c r="H5" s="20"/>
      <c r="I5" s="21"/>
      <c r="K5" s="19" t="s">
        <v>46</v>
      </c>
      <c r="L5" s="20"/>
      <c r="M5" s="20"/>
      <c r="N5" s="20"/>
      <c r="O5" s="20"/>
      <c r="P5" s="20"/>
      <c r="Q5" s="20"/>
      <c r="R5" s="21"/>
    </row>
    <row r="6" spans="2:18" ht="12.75">
      <c r="B6" s="22"/>
      <c r="C6" s="6"/>
      <c r="D6" s="6"/>
      <c r="E6" s="6"/>
      <c r="F6" s="6"/>
      <c r="G6" s="6"/>
      <c r="H6" s="6"/>
      <c r="I6" s="6"/>
      <c r="K6" s="22"/>
      <c r="L6" s="6"/>
      <c r="M6" s="6"/>
      <c r="N6" s="6"/>
      <c r="O6" s="6"/>
      <c r="P6" s="6"/>
      <c r="Q6" s="6"/>
      <c r="R6" s="6"/>
    </row>
    <row r="7" spans="2:18" ht="12.75">
      <c r="B7" s="22" t="s">
        <v>32</v>
      </c>
      <c r="C7" s="6">
        <v>1144</v>
      </c>
      <c r="D7" s="6">
        <v>7874</v>
      </c>
      <c r="E7" s="6">
        <v>37</v>
      </c>
      <c r="F7" s="6">
        <v>422</v>
      </c>
      <c r="G7" s="6">
        <v>60</v>
      </c>
      <c r="H7" s="6">
        <v>0</v>
      </c>
      <c r="I7" s="9">
        <v>9537</v>
      </c>
      <c r="K7" s="22" t="s">
        <v>32</v>
      </c>
      <c r="L7" s="52">
        <f aca="true" t="shared" si="0" ref="L7:P9">C7/C54-1</f>
        <v>0.1063829787234043</v>
      </c>
      <c r="M7" s="52">
        <f t="shared" si="0"/>
        <v>-0.07375602870250564</v>
      </c>
      <c r="N7" s="52">
        <f t="shared" si="0"/>
        <v>0.3214285714285714</v>
      </c>
      <c r="O7" s="52">
        <f t="shared" si="0"/>
        <v>-0.3258785942492013</v>
      </c>
      <c r="P7" s="52">
        <f t="shared" si="0"/>
        <v>0.30434782608695654</v>
      </c>
      <c r="Q7" s="52"/>
      <c r="R7" s="52">
        <f>I7/I54-1</f>
        <v>-0.06819736199316073</v>
      </c>
    </row>
    <row r="8" spans="2:18" ht="12.75">
      <c r="B8" s="22" t="s">
        <v>33</v>
      </c>
      <c r="C8" s="6">
        <v>473</v>
      </c>
      <c r="D8" s="6">
        <v>75</v>
      </c>
      <c r="E8" s="6">
        <v>1227</v>
      </c>
      <c r="F8" s="6">
        <v>229</v>
      </c>
      <c r="G8" s="6">
        <v>26</v>
      </c>
      <c r="H8" s="6">
        <v>-2030</v>
      </c>
      <c r="I8" s="9">
        <v>0</v>
      </c>
      <c r="K8" s="22" t="s">
        <v>33</v>
      </c>
      <c r="L8" s="52">
        <f t="shared" si="0"/>
        <v>0.43333333333333335</v>
      </c>
      <c r="M8" s="52">
        <f t="shared" si="0"/>
        <v>-0.038461538461538436</v>
      </c>
      <c r="N8" s="52">
        <f t="shared" si="0"/>
        <v>-0.11853448275862066</v>
      </c>
      <c r="O8" s="52">
        <f t="shared" si="0"/>
        <v>0.7218045112781954</v>
      </c>
      <c r="P8" s="52">
        <f t="shared" si="0"/>
        <v>0.040000000000000036</v>
      </c>
      <c r="Q8" s="52">
        <f>H8/H55-1</f>
        <v>0.036772216547497516</v>
      </c>
      <c r="R8" s="52"/>
    </row>
    <row r="9" spans="2:18" ht="12.75">
      <c r="B9" s="24" t="s">
        <v>34</v>
      </c>
      <c r="C9" s="25">
        <v>1617</v>
      </c>
      <c r="D9" s="25">
        <v>7949</v>
      </c>
      <c r="E9" s="25">
        <v>1264</v>
      </c>
      <c r="F9" s="25">
        <v>651</v>
      </c>
      <c r="G9" s="25">
        <v>86</v>
      </c>
      <c r="H9" s="25">
        <v>-2030</v>
      </c>
      <c r="I9" s="4">
        <v>9537</v>
      </c>
      <c r="K9" s="24" t="s">
        <v>34</v>
      </c>
      <c r="L9" s="53">
        <f t="shared" si="0"/>
        <v>0.185483870967742</v>
      </c>
      <c r="M9" s="53">
        <f t="shared" si="0"/>
        <v>-0.07343513229980181</v>
      </c>
      <c r="N9" s="53">
        <f t="shared" si="0"/>
        <v>-0.10985915492957743</v>
      </c>
      <c r="O9" s="53">
        <f t="shared" si="0"/>
        <v>-0.14229249011857703</v>
      </c>
      <c r="P9" s="53">
        <f t="shared" si="0"/>
        <v>0.21126760563380276</v>
      </c>
      <c r="Q9" s="53">
        <f>H9/H56-1</f>
        <v>0.036772216547497516</v>
      </c>
      <c r="R9" s="53">
        <f>I9/I56-1</f>
        <v>-0.06819736199316073</v>
      </c>
    </row>
    <row r="10" spans="2:18" ht="12.75">
      <c r="B10" s="22"/>
      <c r="C10" s="6"/>
      <c r="D10" s="6"/>
      <c r="E10" s="6"/>
      <c r="F10" s="6"/>
      <c r="G10" s="6"/>
      <c r="H10" s="6"/>
      <c r="I10" s="9"/>
      <c r="K10" s="22"/>
      <c r="L10" s="52"/>
      <c r="M10" s="52"/>
      <c r="N10" s="52"/>
      <c r="O10" s="52"/>
      <c r="P10" s="52"/>
      <c r="Q10" s="52"/>
      <c r="R10" s="52"/>
    </row>
    <row r="11" spans="2:18" ht="12.75">
      <c r="B11" s="26" t="s">
        <v>40</v>
      </c>
      <c r="C11" s="6">
        <v>-281</v>
      </c>
      <c r="D11" s="6">
        <v>-39</v>
      </c>
      <c r="E11" s="6">
        <v>-216</v>
      </c>
      <c r="F11" s="6">
        <v>-82</v>
      </c>
      <c r="G11" s="6">
        <v>-5</v>
      </c>
      <c r="H11" s="6">
        <v>0</v>
      </c>
      <c r="I11" s="9">
        <v>-623</v>
      </c>
      <c r="K11" s="26" t="s">
        <v>40</v>
      </c>
      <c r="L11" s="52">
        <f aca="true" t="shared" si="1" ref="L11:Q18">C11/C58-1</f>
        <v>0.48677248677248675</v>
      </c>
      <c r="M11" s="52">
        <f t="shared" si="1"/>
        <v>-0.11363636363636365</v>
      </c>
      <c r="N11" s="52">
        <f t="shared" si="1"/>
        <v>0.023696682464454888</v>
      </c>
      <c r="O11" s="52">
        <f t="shared" si="1"/>
        <v>-0.18000000000000005</v>
      </c>
      <c r="P11" s="52">
        <f t="shared" si="1"/>
        <v>0</v>
      </c>
      <c r="Q11" s="52"/>
      <c r="R11" s="52">
        <f aca="true" t="shared" si="2" ref="R11:R18">I11/I58-1</f>
        <v>0.13479052823315119</v>
      </c>
    </row>
    <row r="12" spans="2:18" ht="12.75">
      <c r="B12" s="26" t="s">
        <v>19</v>
      </c>
      <c r="C12" s="6">
        <v>-491</v>
      </c>
      <c r="D12" s="6">
        <v>-7721</v>
      </c>
      <c r="E12" s="6">
        <v>-639</v>
      </c>
      <c r="F12" s="6">
        <v>-435</v>
      </c>
      <c r="G12" s="6">
        <v>-97</v>
      </c>
      <c r="H12" s="6">
        <v>2027</v>
      </c>
      <c r="I12" s="9">
        <v>-7356</v>
      </c>
      <c r="K12" s="26" t="s">
        <v>19</v>
      </c>
      <c r="L12" s="52">
        <f t="shared" si="1"/>
        <v>0.08628318584070804</v>
      </c>
      <c r="M12" s="52">
        <f t="shared" si="1"/>
        <v>-0.09990673816740503</v>
      </c>
      <c r="N12" s="52">
        <f t="shared" si="1"/>
        <v>0.056198347107438096</v>
      </c>
      <c r="O12" s="52">
        <f t="shared" si="1"/>
        <v>-0.13346613545816732</v>
      </c>
      <c r="P12" s="52">
        <f t="shared" si="1"/>
        <v>0.15476190476190466</v>
      </c>
      <c r="Q12" s="52">
        <f t="shared" si="1"/>
        <v>0.033129459734964284</v>
      </c>
      <c r="R12" s="52">
        <f t="shared" si="2"/>
        <v>-0.10933527061387582</v>
      </c>
    </row>
    <row r="13" spans="2:18" ht="12.75">
      <c r="B13" s="47" t="s">
        <v>2</v>
      </c>
      <c r="C13" s="6">
        <v>-82</v>
      </c>
      <c r="D13" s="6">
        <v>-6011</v>
      </c>
      <c r="E13" s="6">
        <v>-214</v>
      </c>
      <c r="F13" s="6">
        <v>-353</v>
      </c>
      <c r="G13" s="6">
        <v>-20</v>
      </c>
      <c r="H13" s="6">
        <v>740</v>
      </c>
      <c r="I13" s="9">
        <v>-5940</v>
      </c>
      <c r="K13" s="47" t="s">
        <v>2</v>
      </c>
      <c r="L13" s="52">
        <f t="shared" si="1"/>
        <v>-0.12765957446808507</v>
      </c>
      <c r="M13" s="52">
        <f t="shared" si="1"/>
        <v>-0.1287143064212205</v>
      </c>
      <c r="N13" s="52">
        <f t="shared" si="1"/>
        <v>1.6749999999999998</v>
      </c>
      <c r="O13" s="52">
        <f t="shared" si="1"/>
        <v>-0.14939759036144573</v>
      </c>
      <c r="P13" s="52">
        <f t="shared" si="1"/>
        <v>0</v>
      </c>
      <c r="Q13" s="52">
        <f t="shared" si="1"/>
        <v>0.4258188824662814</v>
      </c>
      <c r="R13" s="52">
        <f t="shared" si="2"/>
        <v>-0.1500930032908857</v>
      </c>
    </row>
    <row r="14" spans="2:18" ht="12.75">
      <c r="B14" s="48" t="s">
        <v>31</v>
      </c>
      <c r="C14" s="6">
        <v>-257</v>
      </c>
      <c r="D14" s="6">
        <v>-107</v>
      </c>
      <c r="E14" s="6">
        <v>-252</v>
      </c>
      <c r="F14" s="6">
        <v>-35</v>
      </c>
      <c r="G14" s="6">
        <v>-35</v>
      </c>
      <c r="H14" s="6">
        <v>0</v>
      </c>
      <c r="I14" s="9">
        <v>-686</v>
      </c>
      <c r="K14" s="48" t="s">
        <v>31</v>
      </c>
      <c r="L14" s="52">
        <f t="shared" si="1"/>
        <v>0.04048582995951411</v>
      </c>
      <c r="M14" s="52">
        <f t="shared" si="1"/>
        <v>0.15053763440860224</v>
      </c>
      <c r="N14" s="52">
        <f t="shared" si="1"/>
        <v>-0.03816793893129766</v>
      </c>
      <c r="O14" s="52">
        <f t="shared" si="1"/>
        <v>0.02941176470588225</v>
      </c>
      <c r="P14" s="52">
        <f t="shared" si="1"/>
        <v>0</v>
      </c>
      <c r="Q14" s="52" t="e">
        <f t="shared" si="1"/>
        <v>#DIV/0!</v>
      </c>
      <c r="R14" s="52">
        <f t="shared" si="2"/>
        <v>0.02235469448584193</v>
      </c>
    </row>
    <row r="15" spans="2:18" ht="12.75">
      <c r="B15" s="47" t="s">
        <v>41</v>
      </c>
      <c r="C15" s="6">
        <v>-207</v>
      </c>
      <c r="D15" s="6">
        <v>-1398</v>
      </c>
      <c r="E15" s="6">
        <v>-164</v>
      </c>
      <c r="F15" s="6">
        <v>-24</v>
      </c>
      <c r="G15" s="6">
        <v>-37</v>
      </c>
      <c r="H15" s="6">
        <v>1245</v>
      </c>
      <c r="I15" s="9">
        <v>-585</v>
      </c>
      <c r="K15" s="47" t="s">
        <v>41</v>
      </c>
      <c r="L15" s="52">
        <f t="shared" si="1"/>
        <v>0.09523809523809534</v>
      </c>
      <c r="M15" s="52">
        <f t="shared" si="1"/>
        <v>-0.0968992248062015</v>
      </c>
      <c r="N15" s="52">
        <f t="shared" si="1"/>
        <v>-0.2931034482758621</v>
      </c>
      <c r="O15" s="52">
        <f t="shared" si="1"/>
        <v>-0.22580645161290325</v>
      </c>
      <c r="P15" s="52">
        <f t="shared" si="1"/>
        <v>0.19354838709677424</v>
      </c>
      <c r="Q15" s="52">
        <f t="shared" si="1"/>
        <v>-0.11387900355871883</v>
      </c>
      <c r="R15" s="52">
        <f t="shared" si="2"/>
        <v>-0.06549520766773165</v>
      </c>
    </row>
    <row r="16" spans="2:18" ht="12.75">
      <c r="B16" s="47" t="s">
        <v>1</v>
      </c>
      <c r="C16" s="6">
        <v>113</v>
      </c>
      <c r="D16" s="6">
        <v>9</v>
      </c>
      <c r="E16" s="6">
        <v>26</v>
      </c>
      <c r="F16" s="6">
        <v>0</v>
      </c>
      <c r="G16" s="6">
        <v>0</v>
      </c>
      <c r="H16" s="6">
        <v>42</v>
      </c>
      <c r="I16" s="9">
        <v>190</v>
      </c>
      <c r="K16" s="47" t="s">
        <v>1</v>
      </c>
      <c r="L16" s="52">
        <f t="shared" si="1"/>
        <v>-0.0423728813559322</v>
      </c>
      <c r="M16" s="52">
        <f t="shared" si="1"/>
        <v>-0.3076923076923077</v>
      </c>
      <c r="N16" s="52">
        <f t="shared" si="1"/>
        <v>0</v>
      </c>
      <c r="O16" s="52" t="e">
        <f t="shared" si="1"/>
        <v>#DIV/0!</v>
      </c>
      <c r="P16" s="52" t="e">
        <f t="shared" si="1"/>
        <v>#DIV/0!</v>
      </c>
      <c r="Q16" s="52">
        <f t="shared" si="1"/>
        <v>0.050000000000000044</v>
      </c>
      <c r="R16" s="52">
        <f t="shared" si="2"/>
        <v>-0.035532994923857864</v>
      </c>
    </row>
    <row r="17" spans="2:18" ht="12.75">
      <c r="B17" s="47" t="s">
        <v>77</v>
      </c>
      <c r="C17" s="6">
        <v>-58</v>
      </c>
      <c r="D17" s="6">
        <v>-214</v>
      </c>
      <c r="E17" s="6">
        <v>-35</v>
      </c>
      <c r="F17" s="6">
        <v>-23</v>
      </c>
      <c r="G17" s="6">
        <v>-5</v>
      </c>
      <c r="H17" s="6">
        <v>0</v>
      </c>
      <c r="I17" s="9">
        <v>-335</v>
      </c>
      <c r="K17" s="47" t="s">
        <v>77</v>
      </c>
      <c r="L17" s="52">
        <f t="shared" si="1"/>
        <v>0.44999999999999996</v>
      </c>
      <c r="M17" s="52">
        <f t="shared" si="1"/>
        <v>3.196078431372549</v>
      </c>
      <c r="N17" s="52">
        <f t="shared" si="1"/>
        <v>-0.38596491228070173</v>
      </c>
      <c r="O17" s="52">
        <f t="shared" si="1"/>
        <v>0.045454545454545414</v>
      </c>
      <c r="P17" s="52">
        <f t="shared" si="1"/>
        <v>-3.5</v>
      </c>
      <c r="Q17" s="52">
        <f t="shared" si="1"/>
        <v>-1</v>
      </c>
      <c r="R17" s="52">
        <f t="shared" si="2"/>
        <v>0.9705882352941178</v>
      </c>
    </row>
    <row r="18" spans="2:18" ht="12.75">
      <c r="B18" s="27" t="s">
        <v>6</v>
      </c>
      <c r="C18" s="25">
        <v>-772</v>
      </c>
      <c r="D18" s="25">
        <v>-7760</v>
      </c>
      <c r="E18" s="25">
        <v>-855</v>
      </c>
      <c r="F18" s="25">
        <v>-517</v>
      </c>
      <c r="G18" s="25">
        <v>-102</v>
      </c>
      <c r="H18" s="25">
        <v>2027</v>
      </c>
      <c r="I18" s="4">
        <v>-7979</v>
      </c>
      <c r="K18" s="27" t="s">
        <v>6</v>
      </c>
      <c r="L18" s="53">
        <f t="shared" si="1"/>
        <v>0.20436817472698898</v>
      </c>
      <c r="M18" s="53">
        <f t="shared" si="1"/>
        <v>-0.09997680352586402</v>
      </c>
      <c r="N18" s="53">
        <f t="shared" si="1"/>
        <v>0.047794117647058876</v>
      </c>
      <c r="O18" s="53">
        <f t="shared" si="1"/>
        <v>-0.14119601328903653</v>
      </c>
      <c r="P18" s="53">
        <f t="shared" si="1"/>
        <v>0.146067415730337</v>
      </c>
      <c r="Q18" s="53">
        <f t="shared" si="1"/>
        <v>0.033129459734964284</v>
      </c>
      <c r="R18" s="53">
        <f t="shared" si="2"/>
        <v>-0.09411898274296093</v>
      </c>
    </row>
    <row r="19" spans="2:18" ht="12.75">
      <c r="B19" s="26"/>
      <c r="C19" s="6"/>
      <c r="D19" s="6"/>
      <c r="E19" s="6"/>
      <c r="F19" s="6"/>
      <c r="G19" s="6"/>
      <c r="H19" s="6"/>
      <c r="I19" s="9"/>
      <c r="K19" s="26"/>
      <c r="L19" s="52"/>
      <c r="M19" s="52"/>
      <c r="N19" s="52"/>
      <c r="O19" s="52"/>
      <c r="P19" s="52"/>
      <c r="Q19" s="52"/>
      <c r="R19" s="54"/>
    </row>
    <row r="20" spans="2:18" ht="13.5" thickBot="1">
      <c r="B20" s="29" t="s">
        <v>49</v>
      </c>
      <c r="C20" s="11">
        <v>845</v>
      </c>
      <c r="D20" s="11">
        <v>189</v>
      </c>
      <c r="E20" s="11">
        <v>409</v>
      </c>
      <c r="F20" s="11">
        <v>134</v>
      </c>
      <c r="G20" s="11">
        <v>-16</v>
      </c>
      <c r="H20" s="11">
        <v>-3</v>
      </c>
      <c r="I20" s="11">
        <v>1558</v>
      </c>
      <c r="K20" s="29" t="s">
        <v>49</v>
      </c>
      <c r="L20" s="55">
        <f aca="true" t="shared" si="3" ref="L20:R20">C20/C67-1</f>
        <v>0.16874135546334723</v>
      </c>
      <c r="M20" s="55">
        <f t="shared" si="3"/>
        <v>-5.395348837209302</v>
      </c>
      <c r="N20" s="55">
        <f t="shared" si="3"/>
        <v>-0.32284768211920534</v>
      </c>
      <c r="O20" s="55">
        <f t="shared" si="3"/>
        <v>-0.14649681528662417</v>
      </c>
      <c r="P20" s="55">
        <f t="shared" si="3"/>
        <v>-0.11111111111111116</v>
      </c>
      <c r="Q20" s="55">
        <f t="shared" si="3"/>
        <v>-1.75</v>
      </c>
      <c r="R20" s="55">
        <f t="shared" si="3"/>
        <v>0.0918009810791871</v>
      </c>
    </row>
    <row r="21" spans="2:18" ht="13.5" thickTop="1">
      <c r="B21" s="26"/>
      <c r="C21" s="6"/>
      <c r="D21" s="6"/>
      <c r="E21" s="6"/>
      <c r="F21" s="6"/>
      <c r="G21" s="6"/>
      <c r="H21" s="6"/>
      <c r="I21" s="9"/>
      <c r="K21" s="26"/>
      <c r="L21" s="52"/>
      <c r="M21" s="52"/>
      <c r="N21" s="52"/>
      <c r="O21" s="52"/>
      <c r="P21" s="52"/>
      <c r="Q21" s="52"/>
      <c r="R21" s="52"/>
    </row>
    <row r="22" spans="2:18" ht="12.75">
      <c r="B22" s="26" t="s">
        <v>7</v>
      </c>
      <c r="C22" s="6"/>
      <c r="D22" s="6"/>
      <c r="E22" s="6"/>
      <c r="F22" s="6"/>
      <c r="G22" s="6"/>
      <c r="H22" s="6"/>
      <c r="I22" s="9">
        <v>-31</v>
      </c>
      <c r="K22" s="26" t="s">
        <v>7</v>
      </c>
      <c r="L22" s="52"/>
      <c r="M22" s="52"/>
      <c r="N22" s="52"/>
      <c r="O22" s="52"/>
      <c r="P22" s="52"/>
      <c r="Q22" s="52"/>
      <c r="R22" s="52">
        <f>I22/I69-1</f>
        <v>-0.7891156462585034</v>
      </c>
    </row>
    <row r="23" spans="2:18" ht="25.5">
      <c r="B23" s="26" t="s">
        <v>35</v>
      </c>
      <c r="C23" s="6"/>
      <c r="D23" s="6">
        <v>-7</v>
      </c>
      <c r="E23" s="6"/>
      <c r="F23" s="6"/>
      <c r="G23" s="6"/>
      <c r="H23" s="6"/>
      <c r="I23" s="9">
        <v>-7</v>
      </c>
      <c r="K23" s="26" t="s">
        <v>35</v>
      </c>
      <c r="L23" s="52"/>
      <c r="M23" s="52" t="e">
        <f>D23/D70-1</f>
        <v>#DIV/0!</v>
      </c>
      <c r="N23" s="52"/>
      <c r="O23" s="52"/>
      <c r="P23" s="52"/>
      <c r="Q23" s="52"/>
      <c r="R23" s="52" t="e">
        <f>I23/I70-1</f>
        <v>#DIV/0!</v>
      </c>
    </row>
    <row r="24" spans="2:18" ht="12.75">
      <c r="B24" s="26"/>
      <c r="C24" s="6"/>
      <c r="D24" s="6"/>
      <c r="E24" s="6"/>
      <c r="F24" s="6"/>
      <c r="G24" s="6"/>
      <c r="H24" s="6"/>
      <c r="I24" s="9"/>
      <c r="K24" s="26"/>
      <c r="L24" s="52"/>
      <c r="M24" s="52"/>
      <c r="N24" s="52"/>
      <c r="O24" s="52"/>
      <c r="P24" s="52"/>
      <c r="Q24" s="52"/>
      <c r="R24" s="52"/>
    </row>
    <row r="25" spans="2:18" ht="12.75">
      <c r="B25" s="31" t="s">
        <v>50</v>
      </c>
      <c r="C25" s="25"/>
      <c r="D25" s="25"/>
      <c r="E25" s="25"/>
      <c r="F25" s="25"/>
      <c r="G25" s="25"/>
      <c r="H25" s="25"/>
      <c r="I25" s="4">
        <v>1520</v>
      </c>
      <c r="K25" s="31" t="s">
        <v>50</v>
      </c>
      <c r="L25" s="53"/>
      <c r="M25" s="53"/>
      <c r="N25" s="53"/>
      <c r="O25" s="53"/>
      <c r="P25" s="53"/>
      <c r="Q25" s="53"/>
      <c r="R25" s="56">
        <f>I25/I72-1</f>
        <v>0.1875</v>
      </c>
    </row>
    <row r="26" spans="2:18" ht="12.75">
      <c r="B26" s="26"/>
      <c r="C26" s="6"/>
      <c r="D26" s="6"/>
      <c r="E26" s="6"/>
      <c r="F26" s="6"/>
      <c r="G26" s="6"/>
      <c r="H26" s="6"/>
      <c r="I26" s="9"/>
      <c r="K26" s="26"/>
      <c r="L26" s="52"/>
      <c r="M26" s="52"/>
      <c r="N26" s="52"/>
      <c r="O26" s="52"/>
      <c r="P26" s="52"/>
      <c r="Q26" s="52"/>
      <c r="R26" s="52"/>
    </row>
    <row r="27" spans="2:18" ht="12.75">
      <c r="B27" s="26" t="s">
        <v>10</v>
      </c>
      <c r="C27" s="6"/>
      <c r="D27" s="6"/>
      <c r="E27" s="6"/>
      <c r="F27" s="6"/>
      <c r="G27" s="6"/>
      <c r="H27" s="6"/>
      <c r="I27" s="9">
        <v>-340</v>
      </c>
      <c r="K27" s="26" t="s">
        <v>10</v>
      </c>
      <c r="L27" s="52"/>
      <c r="M27" s="52"/>
      <c r="N27" s="52"/>
      <c r="O27" s="52"/>
      <c r="P27" s="52"/>
      <c r="Q27" s="52"/>
      <c r="R27" s="52">
        <f>I27/I74-1</f>
        <v>0.6504854368932038</v>
      </c>
    </row>
    <row r="28" spans="2:18" ht="12.75">
      <c r="B28" s="26"/>
      <c r="C28" s="6"/>
      <c r="D28" s="6"/>
      <c r="E28" s="6"/>
      <c r="F28" s="6"/>
      <c r="G28" s="6"/>
      <c r="H28" s="6"/>
      <c r="I28" s="9"/>
      <c r="K28" s="26"/>
      <c r="L28" s="52"/>
      <c r="M28" s="52"/>
      <c r="N28" s="52"/>
      <c r="O28" s="52"/>
      <c r="P28" s="52"/>
      <c r="Q28" s="52"/>
      <c r="R28" s="52"/>
    </row>
    <row r="29" spans="2:18" ht="13.5" thickBot="1">
      <c r="B29" s="29" t="s">
        <v>48</v>
      </c>
      <c r="C29" s="32"/>
      <c r="D29" s="32"/>
      <c r="E29" s="32"/>
      <c r="F29" s="32"/>
      <c r="G29" s="32"/>
      <c r="H29" s="32"/>
      <c r="I29" s="11">
        <v>1180</v>
      </c>
      <c r="K29" s="29" t="s">
        <v>48</v>
      </c>
      <c r="L29" s="57"/>
      <c r="M29" s="57"/>
      <c r="N29" s="57"/>
      <c r="O29" s="57"/>
      <c r="P29" s="57"/>
      <c r="Q29" s="57"/>
      <c r="R29" s="55">
        <f>I29/I76-1</f>
        <v>0.09869646182495351</v>
      </c>
    </row>
    <row r="30" spans="2:18" ht="13.5" thickTop="1">
      <c r="B30" s="26"/>
      <c r="C30" s="6"/>
      <c r="D30" s="6"/>
      <c r="E30" s="6"/>
      <c r="F30" s="6"/>
      <c r="G30" s="6"/>
      <c r="H30" s="6"/>
      <c r="I30" s="9"/>
      <c r="K30" s="26"/>
      <c r="L30" s="52"/>
      <c r="M30" s="52"/>
      <c r="N30" s="52"/>
      <c r="O30" s="52"/>
      <c r="P30" s="52"/>
      <c r="Q30" s="52"/>
      <c r="R30" s="52"/>
    </row>
    <row r="31" spans="2:18" ht="12.75">
      <c r="B31" s="33" t="s">
        <v>51</v>
      </c>
      <c r="C31" s="6"/>
      <c r="D31" s="6"/>
      <c r="E31" s="6"/>
      <c r="F31" s="6"/>
      <c r="G31" s="6"/>
      <c r="H31" s="6"/>
      <c r="I31" s="9"/>
      <c r="K31" s="33" t="s">
        <v>51</v>
      </c>
      <c r="L31" s="52"/>
      <c r="M31" s="52"/>
      <c r="N31" s="52"/>
      <c r="O31" s="52"/>
      <c r="P31" s="52"/>
      <c r="Q31" s="52"/>
      <c r="R31" s="52"/>
    </row>
    <row r="32" spans="2:18" ht="12.75">
      <c r="B32" s="26" t="s">
        <v>9</v>
      </c>
      <c r="C32" s="6">
        <v>15458</v>
      </c>
      <c r="D32" s="6">
        <v>16746</v>
      </c>
      <c r="E32" s="6">
        <v>14210</v>
      </c>
      <c r="F32" s="6">
        <v>3989</v>
      </c>
      <c r="G32" s="6">
        <v>374</v>
      </c>
      <c r="H32" s="6">
        <v>-5950</v>
      </c>
      <c r="I32" s="9">
        <v>44827</v>
      </c>
      <c r="K32" s="26" t="s">
        <v>9</v>
      </c>
      <c r="L32" s="52">
        <f aca="true" t="shared" si="4" ref="L32:R32">C32/C79-1</f>
        <v>-0.07663819365629299</v>
      </c>
      <c r="M32" s="52">
        <f t="shared" si="4"/>
        <v>-0.0892478381465166</v>
      </c>
      <c r="N32" s="52">
        <f t="shared" si="4"/>
        <v>0.01275746561185942</v>
      </c>
      <c r="O32" s="52">
        <f t="shared" si="4"/>
        <v>-0.05339345040341714</v>
      </c>
      <c r="P32" s="52">
        <f t="shared" si="4"/>
        <v>-0.02857142857142858</v>
      </c>
      <c r="Q32" s="52">
        <f t="shared" si="4"/>
        <v>-0.19278252611585944</v>
      </c>
      <c r="R32" s="52">
        <f t="shared" si="4"/>
        <v>-0.033630111884795255</v>
      </c>
    </row>
    <row r="33" spans="2:18" ht="25.5">
      <c r="B33" s="26" t="s">
        <v>11</v>
      </c>
      <c r="C33" s="6"/>
      <c r="D33" s="6">
        <v>721</v>
      </c>
      <c r="E33" s="6"/>
      <c r="F33" s="6"/>
      <c r="G33" s="6"/>
      <c r="H33" s="6"/>
      <c r="I33" s="9">
        <v>721</v>
      </c>
      <c r="K33" s="26" t="s">
        <v>11</v>
      </c>
      <c r="L33" s="52"/>
      <c r="M33" s="52">
        <f>D33/D80-1</f>
        <v>-0.06485084306095978</v>
      </c>
      <c r="N33" s="52"/>
      <c r="O33" s="52"/>
      <c r="P33" s="52"/>
      <c r="Q33" s="52"/>
      <c r="R33" s="52">
        <f>I33/I80-1</f>
        <v>-0.06485084306095978</v>
      </c>
    </row>
    <row r="34" spans="2:18" ht="12.75">
      <c r="B34" s="26" t="s">
        <v>12</v>
      </c>
      <c r="C34" s="6"/>
      <c r="D34" s="6"/>
      <c r="E34" s="6"/>
      <c r="F34" s="6"/>
      <c r="G34" s="6"/>
      <c r="H34" s="6"/>
      <c r="I34" s="9">
        <v>251</v>
      </c>
      <c r="K34" s="26" t="s">
        <v>12</v>
      </c>
      <c r="L34" s="52"/>
      <c r="M34" s="52"/>
      <c r="N34" s="52"/>
      <c r="O34" s="52"/>
      <c r="P34" s="52"/>
      <c r="Q34" s="52"/>
      <c r="R34" s="52">
        <f>I34/I81-1</f>
        <v>0.10087719298245612</v>
      </c>
    </row>
    <row r="35" spans="2:18" ht="12.75">
      <c r="B35" s="26" t="s">
        <v>13</v>
      </c>
      <c r="C35" s="6"/>
      <c r="D35" s="6"/>
      <c r="E35" s="6"/>
      <c r="F35" s="6"/>
      <c r="G35" s="6"/>
      <c r="H35" s="6"/>
      <c r="I35" s="9">
        <v>989</v>
      </c>
      <c r="K35" s="26" t="s">
        <v>13</v>
      </c>
      <c r="L35" s="52"/>
      <c r="M35" s="52"/>
      <c r="N35" s="52"/>
      <c r="O35" s="52"/>
      <c r="P35" s="52"/>
      <c r="Q35" s="52"/>
      <c r="R35" s="52">
        <f>I35/I82-1</f>
        <v>-0.21069433359936152</v>
      </c>
    </row>
    <row r="36" spans="2:18" ht="12.75">
      <c r="B36" s="26"/>
      <c r="C36" s="6"/>
      <c r="D36" s="6"/>
      <c r="E36" s="6"/>
      <c r="F36" s="6"/>
      <c r="G36" s="6"/>
      <c r="H36" s="6"/>
      <c r="I36" s="9"/>
      <c r="K36" s="26"/>
      <c r="L36" s="52"/>
      <c r="M36" s="52"/>
      <c r="N36" s="52"/>
      <c r="O36" s="52"/>
      <c r="P36" s="52"/>
      <c r="Q36" s="52"/>
      <c r="R36" s="52"/>
    </row>
    <row r="37" spans="2:18" ht="13.5" thickBot="1">
      <c r="B37" s="29" t="s">
        <v>23</v>
      </c>
      <c r="C37" s="11"/>
      <c r="D37" s="11"/>
      <c r="E37" s="11"/>
      <c r="F37" s="11"/>
      <c r="G37" s="11"/>
      <c r="H37" s="11"/>
      <c r="I37" s="11">
        <v>46788</v>
      </c>
      <c r="K37" s="29" t="s">
        <v>23</v>
      </c>
      <c r="L37" s="55"/>
      <c r="M37" s="55"/>
      <c r="N37" s="55"/>
      <c r="O37" s="55"/>
      <c r="P37" s="55"/>
      <c r="Q37" s="55"/>
      <c r="R37" s="55">
        <f>I37/I84-1</f>
        <v>-0.038055881083081444</v>
      </c>
    </row>
    <row r="38" spans="2:18" ht="13.5" thickTop="1">
      <c r="B38" s="26"/>
      <c r="C38" s="6"/>
      <c r="D38" s="6"/>
      <c r="E38" s="6"/>
      <c r="F38" s="6"/>
      <c r="G38" s="6"/>
      <c r="H38" s="6"/>
      <c r="I38" s="9"/>
      <c r="K38" s="26"/>
      <c r="L38" s="52"/>
      <c r="M38" s="52"/>
      <c r="N38" s="52"/>
      <c r="O38" s="52"/>
      <c r="P38" s="52"/>
      <c r="Q38" s="52"/>
      <c r="R38" s="52"/>
    </row>
    <row r="39" spans="2:18" ht="12.75">
      <c r="B39" s="26" t="s">
        <v>24</v>
      </c>
      <c r="C39" s="6"/>
      <c r="D39" s="6"/>
      <c r="E39" s="6"/>
      <c r="F39" s="6"/>
      <c r="G39" s="6"/>
      <c r="H39" s="6"/>
      <c r="I39" s="9">
        <v>29496</v>
      </c>
      <c r="K39" s="26" t="s">
        <v>24</v>
      </c>
      <c r="L39" s="52"/>
      <c r="M39" s="52"/>
      <c r="N39" s="52"/>
      <c r="O39" s="52"/>
      <c r="P39" s="52"/>
      <c r="Q39" s="52"/>
      <c r="R39" s="52">
        <f>I39/I86-1</f>
        <v>0.03818943367005745</v>
      </c>
    </row>
    <row r="40" spans="2:18" ht="12.75">
      <c r="B40" s="26" t="s">
        <v>25</v>
      </c>
      <c r="C40" s="6">
        <v>4994</v>
      </c>
      <c r="D40" s="6">
        <v>4410</v>
      </c>
      <c r="E40" s="6">
        <v>2690</v>
      </c>
      <c r="F40" s="6">
        <v>1940</v>
      </c>
      <c r="G40" s="6">
        <v>169</v>
      </c>
      <c r="H40" s="6">
        <v>-5634</v>
      </c>
      <c r="I40" s="9">
        <v>8569</v>
      </c>
      <c r="K40" s="26" t="s">
        <v>25</v>
      </c>
      <c r="L40" s="52">
        <f aca="true" t="shared" si="5" ref="L40:Q40">C40/C87-1</f>
        <v>-0.17699406723796973</v>
      </c>
      <c r="M40" s="52">
        <f t="shared" si="5"/>
        <v>-0.19452054794520546</v>
      </c>
      <c r="N40" s="52">
        <f t="shared" si="5"/>
        <v>0.015861027190332333</v>
      </c>
      <c r="O40" s="52">
        <f t="shared" si="5"/>
        <v>-0.0005151983513652647</v>
      </c>
      <c r="P40" s="52">
        <f t="shared" si="5"/>
        <v>0.4695652173913043</v>
      </c>
      <c r="Q40" s="52">
        <f t="shared" si="5"/>
        <v>-0.19051724137931036</v>
      </c>
      <c r="R40" s="52">
        <f>I40/I87-1</f>
        <v>-0.07731237213308928</v>
      </c>
    </row>
    <row r="41" spans="2:18" ht="12.75">
      <c r="B41" s="26" t="s">
        <v>26</v>
      </c>
      <c r="C41" s="6"/>
      <c r="D41" s="6"/>
      <c r="E41" s="6"/>
      <c r="F41" s="6"/>
      <c r="G41" s="6"/>
      <c r="H41" s="6"/>
      <c r="I41" s="9">
        <v>6731</v>
      </c>
      <c r="K41" s="26" t="s">
        <v>26</v>
      </c>
      <c r="L41" s="52"/>
      <c r="M41" s="52"/>
      <c r="N41" s="52"/>
      <c r="O41" s="52"/>
      <c r="P41" s="52"/>
      <c r="Q41" s="52"/>
      <c r="R41" s="52">
        <f>I41/I88-1</f>
        <v>-0.24843680214381425</v>
      </c>
    </row>
    <row r="42" spans="2:18" ht="12.75">
      <c r="B42" s="26" t="s">
        <v>22</v>
      </c>
      <c r="C42" s="6"/>
      <c r="D42" s="6"/>
      <c r="E42" s="6"/>
      <c r="F42" s="6"/>
      <c r="G42" s="6"/>
      <c r="H42" s="6"/>
      <c r="I42" s="9">
        <v>1992</v>
      </c>
      <c r="K42" s="26" t="s">
        <v>22</v>
      </c>
      <c r="L42" s="52"/>
      <c r="M42" s="52"/>
      <c r="N42" s="52"/>
      <c r="O42" s="52"/>
      <c r="P42" s="52"/>
      <c r="Q42" s="52"/>
      <c r="R42" s="52">
        <f>I42/I89-1</f>
        <v>0.0035264483627204246</v>
      </c>
    </row>
    <row r="43" spans="2:18" ht="12.75">
      <c r="B43" s="26"/>
      <c r="C43" s="6"/>
      <c r="D43" s="6"/>
      <c r="E43" s="6"/>
      <c r="F43" s="6"/>
      <c r="G43" s="6"/>
      <c r="H43" s="6"/>
      <c r="I43" s="9"/>
      <c r="K43" s="26"/>
      <c r="L43" s="52"/>
      <c r="M43" s="52"/>
      <c r="N43" s="52"/>
      <c r="O43" s="52"/>
      <c r="P43" s="52"/>
      <c r="Q43" s="52"/>
      <c r="R43" s="52"/>
    </row>
    <row r="44" spans="2:18" ht="13.5" thickBot="1">
      <c r="B44" s="29" t="s">
        <v>27</v>
      </c>
      <c r="C44" s="11"/>
      <c r="D44" s="11"/>
      <c r="E44" s="11"/>
      <c r="F44" s="11"/>
      <c r="G44" s="11"/>
      <c r="H44" s="11"/>
      <c r="I44" s="11">
        <v>46788</v>
      </c>
      <c r="K44" s="29" t="s">
        <v>27</v>
      </c>
      <c r="L44" s="55"/>
      <c r="M44" s="55"/>
      <c r="N44" s="55"/>
      <c r="O44" s="55"/>
      <c r="P44" s="55"/>
      <c r="Q44" s="55"/>
      <c r="R44" s="55">
        <f>I44/I91-1</f>
        <v>-0.038055881083081444</v>
      </c>
    </row>
    <row r="45" spans="2:18" ht="13.5" thickTop="1">
      <c r="B45" s="26"/>
      <c r="C45" s="6"/>
      <c r="D45" s="6"/>
      <c r="E45" s="6"/>
      <c r="F45" s="6"/>
      <c r="G45" s="6"/>
      <c r="H45" s="6"/>
      <c r="I45" s="6"/>
      <c r="K45" s="26"/>
      <c r="L45" s="52"/>
      <c r="M45" s="52"/>
      <c r="N45" s="52"/>
      <c r="O45" s="52"/>
      <c r="P45" s="52"/>
      <c r="Q45" s="52"/>
      <c r="R45" s="52"/>
    </row>
    <row r="46" spans="2:18" ht="12.75">
      <c r="B46" s="33" t="s">
        <v>16</v>
      </c>
      <c r="C46" s="6"/>
      <c r="D46" s="6"/>
      <c r="E46" s="6"/>
      <c r="F46" s="6"/>
      <c r="G46" s="6"/>
      <c r="H46" s="6"/>
      <c r="I46" s="6"/>
      <c r="K46" s="33" t="s">
        <v>16</v>
      </c>
      <c r="L46" s="52"/>
      <c r="M46" s="52"/>
      <c r="N46" s="52"/>
      <c r="O46" s="52"/>
      <c r="P46" s="52"/>
      <c r="Q46" s="52"/>
      <c r="R46" s="52"/>
    </row>
    <row r="47" spans="2:18" ht="26.25" thickBot="1">
      <c r="B47" s="34" t="s">
        <v>54</v>
      </c>
      <c r="C47" s="32">
        <v>-242</v>
      </c>
      <c r="D47" s="32">
        <v>-66</v>
      </c>
      <c r="E47" s="32">
        <v>-368</v>
      </c>
      <c r="F47" s="32">
        <v>-39</v>
      </c>
      <c r="G47" s="32">
        <v>-2</v>
      </c>
      <c r="H47" s="32">
        <v>7</v>
      </c>
      <c r="I47" s="11">
        <v>-710</v>
      </c>
      <c r="K47" s="34" t="s">
        <v>54</v>
      </c>
      <c r="L47" s="57">
        <f aca="true" t="shared" si="6" ref="L47:P48">C47/C94-1</f>
        <v>-0.3025936599423631</v>
      </c>
      <c r="M47" s="57">
        <f t="shared" si="6"/>
        <v>0.01538461538461533</v>
      </c>
      <c r="N47" s="57">
        <f t="shared" si="6"/>
        <v>0.05142857142857138</v>
      </c>
      <c r="O47" s="57">
        <f t="shared" si="6"/>
        <v>0.11428571428571432</v>
      </c>
      <c r="P47" s="57">
        <f t="shared" si="6"/>
        <v>-0.6</v>
      </c>
      <c r="Q47" s="57"/>
      <c r="R47" s="55">
        <f>I47/I94-1</f>
        <v>-0.0670170827858082</v>
      </c>
    </row>
    <row r="48" spans="2:18" ht="13.5" thickTop="1">
      <c r="B48" s="26" t="s">
        <v>28</v>
      </c>
      <c r="C48" s="6">
        <v>-1655</v>
      </c>
      <c r="D48" s="6">
        <v>-1484</v>
      </c>
      <c r="E48" s="6">
        <v>-119</v>
      </c>
      <c r="F48" s="6">
        <v>-34</v>
      </c>
      <c r="G48" s="6">
        <v>-20</v>
      </c>
      <c r="H48" s="6">
        <v>0</v>
      </c>
      <c r="I48" s="9">
        <v>-3312</v>
      </c>
      <c r="K48" s="26" t="s">
        <v>28</v>
      </c>
      <c r="L48" s="52">
        <f t="shared" si="6"/>
        <v>0.46460176991150437</v>
      </c>
      <c r="M48" s="52">
        <f t="shared" si="6"/>
        <v>-0.10602409638554222</v>
      </c>
      <c r="N48" s="52">
        <f t="shared" si="6"/>
        <v>0.2268041237113403</v>
      </c>
      <c r="O48" s="52">
        <f t="shared" si="6"/>
        <v>-0.05555555555555558</v>
      </c>
      <c r="P48" s="52">
        <f t="shared" si="6"/>
        <v>1</v>
      </c>
      <c r="Q48" s="52"/>
      <c r="R48" s="54">
        <f>I48/I95-1</f>
        <v>0.12960436562073663</v>
      </c>
    </row>
    <row r="49" spans="2:18" ht="13.5" thickBot="1">
      <c r="B49" s="35" t="s">
        <v>17</v>
      </c>
      <c r="C49" s="36"/>
      <c r="D49" s="36"/>
      <c r="E49" s="36"/>
      <c r="F49" s="36"/>
      <c r="G49" s="36"/>
      <c r="H49" s="36"/>
      <c r="I49" s="36">
        <v>-45</v>
      </c>
      <c r="K49" s="35" t="s">
        <v>17</v>
      </c>
      <c r="L49" s="58"/>
      <c r="M49" s="58"/>
      <c r="N49" s="58"/>
      <c r="O49" s="58"/>
      <c r="P49" s="58"/>
      <c r="Q49" s="58"/>
      <c r="R49" s="58">
        <f>I49/I96-1</f>
        <v>0.09756097560975618</v>
      </c>
    </row>
    <row r="50" spans="2:18" ht="13.5" thickTop="1">
      <c r="B50" s="22"/>
      <c r="C50" s="6"/>
      <c r="D50" s="6"/>
      <c r="E50" s="6"/>
      <c r="F50" s="6"/>
      <c r="G50" s="6"/>
      <c r="H50" s="6"/>
      <c r="I50" s="6"/>
      <c r="K50" s="22"/>
      <c r="L50" s="6"/>
      <c r="M50" s="6"/>
      <c r="N50" s="6"/>
      <c r="O50" s="6"/>
      <c r="P50" s="6"/>
      <c r="Q50" s="6"/>
      <c r="R50" s="6"/>
    </row>
    <row r="51" spans="2:18" ht="25.5">
      <c r="B51" s="15" t="s">
        <v>84</v>
      </c>
      <c r="C51" s="16" t="s">
        <v>45</v>
      </c>
      <c r="D51" s="16" t="s">
        <v>44</v>
      </c>
      <c r="E51" s="16" t="s">
        <v>37</v>
      </c>
      <c r="F51" s="16" t="s">
        <v>55</v>
      </c>
      <c r="G51" s="16" t="s">
        <v>30</v>
      </c>
      <c r="H51" s="16" t="s">
        <v>38</v>
      </c>
      <c r="I51" s="16" t="s">
        <v>43</v>
      </c>
      <c r="K51" s="17" t="s">
        <v>85</v>
      </c>
      <c r="L51" s="18" t="s">
        <v>45</v>
      </c>
      <c r="M51" s="18" t="s">
        <v>18</v>
      </c>
      <c r="N51" s="18" t="s">
        <v>37</v>
      </c>
      <c r="O51" s="18" t="s">
        <v>55</v>
      </c>
      <c r="P51" s="18" t="s">
        <v>30</v>
      </c>
      <c r="Q51" s="18" t="s">
        <v>38</v>
      </c>
      <c r="R51" s="18" t="s">
        <v>43</v>
      </c>
    </row>
    <row r="52" spans="2:18" ht="12.75">
      <c r="B52" s="19" t="s">
        <v>46</v>
      </c>
      <c r="C52" s="20"/>
      <c r="D52" s="20"/>
      <c r="E52" s="20"/>
      <c r="F52" s="20"/>
      <c r="G52" s="20"/>
      <c r="H52" s="20"/>
      <c r="I52" s="21"/>
      <c r="K52" s="19" t="s">
        <v>46</v>
      </c>
      <c r="L52" s="232" t="s">
        <v>62</v>
      </c>
      <c r="M52" s="232"/>
      <c r="N52" s="232"/>
      <c r="O52" s="232"/>
      <c r="P52" s="232"/>
      <c r="Q52" s="232"/>
      <c r="R52" s="232"/>
    </row>
    <row r="53" spans="2:18" ht="12.75">
      <c r="B53" s="22"/>
      <c r="C53" s="6"/>
      <c r="D53" s="6"/>
      <c r="E53" s="6"/>
      <c r="F53" s="6"/>
      <c r="G53" s="6"/>
      <c r="H53" s="6"/>
      <c r="I53" s="6"/>
      <c r="K53" s="22"/>
      <c r="L53" s="6"/>
      <c r="M53" s="6"/>
      <c r="N53" s="6"/>
      <c r="O53" s="6"/>
      <c r="P53" s="6"/>
      <c r="Q53" s="6"/>
      <c r="R53" s="6"/>
    </row>
    <row r="54" spans="2:18" ht="12.75">
      <c r="B54" s="22" t="s">
        <v>32</v>
      </c>
      <c r="C54" s="6">
        <f>1054-20</f>
        <v>1034</v>
      </c>
      <c r="D54" s="6">
        <v>8501</v>
      </c>
      <c r="E54" s="6">
        <v>28</v>
      </c>
      <c r="F54" s="6">
        <v>626</v>
      </c>
      <c r="G54" s="6">
        <v>46</v>
      </c>
      <c r="H54" s="6">
        <v>0</v>
      </c>
      <c r="I54" s="9">
        <f>10255-20</f>
        <v>10235</v>
      </c>
      <c r="K54" s="22" t="s">
        <v>32</v>
      </c>
      <c r="L54" s="7">
        <f aca="true" t="shared" si="7" ref="L54:R56">C7-C54</f>
        <v>110</v>
      </c>
      <c r="M54" s="7">
        <f t="shared" si="7"/>
        <v>-627</v>
      </c>
      <c r="N54" s="7">
        <f t="shared" si="7"/>
        <v>9</v>
      </c>
      <c r="O54" s="7">
        <f t="shared" si="7"/>
        <v>-204</v>
      </c>
      <c r="P54" s="7">
        <f t="shared" si="7"/>
        <v>14</v>
      </c>
      <c r="Q54" s="7">
        <f t="shared" si="7"/>
        <v>0</v>
      </c>
      <c r="R54" s="7">
        <f t="shared" si="7"/>
        <v>-698</v>
      </c>
    </row>
    <row r="55" spans="2:18" ht="12.75">
      <c r="B55" s="22" t="s">
        <v>33</v>
      </c>
      <c r="C55" s="6">
        <v>330</v>
      </c>
      <c r="D55" s="6">
        <v>78</v>
      </c>
      <c r="E55" s="6">
        <v>1392</v>
      </c>
      <c r="F55" s="6">
        <v>133</v>
      </c>
      <c r="G55" s="6">
        <v>25</v>
      </c>
      <c r="H55" s="6">
        <v>-1958</v>
      </c>
      <c r="I55" s="9">
        <v>0</v>
      </c>
      <c r="K55" s="22" t="s">
        <v>33</v>
      </c>
      <c r="L55" s="7">
        <f t="shared" si="7"/>
        <v>143</v>
      </c>
      <c r="M55" s="7">
        <f t="shared" si="7"/>
        <v>-3</v>
      </c>
      <c r="N55" s="7">
        <f t="shared" si="7"/>
        <v>-165</v>
      </c>
      <c r="O55" s="7">
        <f t="shared" si="7"/>
        <v>96</v>
      </c>
      <c r="P55" s="7">
        <f t="shared" si="7"/>
        <v>1</v>
      </c>
      <c r="Q55" s="7">
        <f t="shared" si="7"/>
        <v>-72</v>
      </c>
      <c r="R55" s="7">
        <f t="shared" si="7"/>
        <v>0</v>
      </c>
    </row>
    <row r="56" spans="2:18" ht="12.75">
      <c r="B56" s="24" t="s">
        <v>34</v>
      </c>
      <c r="C56" s="25">
        <f>1384-20</f>
        <v>1364</v>
      </c>
      <c r="D56" s="25">
        <v>8579</v>
      </c>
      <c r="E56" s="25">
        <v>1420</v>
      </c>
      <c r="F56" s="25">
        <v>759</v>
      </c>
      <c r="G56" s="25">
        <v>71</v>
      </c>
      <c r="H56" s="25">
        <v>-1958</v>
      </c>
      <c r="I56" s="4">
        <f>10255-20</f>
        <v>10235</v>
      </c>
      <c r="K56" s="24" t="s">
        <v>34</v>
      </c>
      <c r="L56" s="30">
        <f t="shared" si="7"/>
        <v>253</v>
      </c>
      <c r="M56" s="30">
        <f t="shared" si="7"/>
        <v>-630</v>
      </c>
      <c r="N56" s="30">
        <f t="shared" si="7"/>
        <v>-156</v>
      </c>
      <c r="O56" s="30">
        <f t="shared" si="7"/>
        <v>-108</v>
      </c>
      <c r="P56" s="30">
        <f t="shared" si="7"/>
        <v>15</v>
      </c>
      <c r="Q56" s="30">
        <f t="shared" si="7"/>
        <v>-72</v>
      </c>
      <c r="R56" s="30">
        <f t="shared" si="7"/>
        <v>-698</v>
      </c>
    </row>
    <row r="57" spans="2:18" ht="12.75">
      <c r="B57" s="22"/>
      <c r="C57" s="6"/>
      <c r="D57" s="6"/>
      <c r="E57" s="6"/>
      <c r="F57" s="6"/>
      <c r="G57" s="6"/>
      <c r="H57" s="6"/>
      <c r="I57" s="9"/>
      <c r="K57" s="22"/>
      <c r="L57" s="7"/>
      <c r="M57" s="7"/>
      <c r="N57" s="7"/>
      <c r="O57" s="7"/>
      <c r="P57" s="7"/>
      <c r="Q57" s="7"/>
      <c r="R57" s="7"/>
    </row>
    <row r="58" spans="2:18" ht="12.75">
      <c r="B58" s="26" t="s">
        <v>40</v>
      </c>
      <c r="C58" s="6">
        <v>-189</v>
      </c>
      <c r="D58" s="6">
        <v>-44</v>
      </c>
      <c r="E58" s="6">
        <v>-211</v>
      </c>
      <c r="F58" s="6">
        <v>-100</v>
      </c>
      <c r="G58" s="6">
        <v>-5</v>
      </c>
      <c r="H58" s="6">
        <v>0</v>
      </c>
      <c r="I58" s="9">
        <v>-549</v>
      </c>
      <c r="K58" s="26" t="s">
        <v>40</v>
      </c>
      <c r="L58" s="7">
        <f aca="true" t="shared" si="8" ref="L58:R65">C11-C58</f>
        <v>-92</v>
      </c>
      <c r="M58" s="7">
        <f t="shared" si="8"/>
        <v>5</v>
      </c>
      <c r="N58" s="7">
        <f t="shared" si="8"/>
        <v>-5</v>
      </c>
      <c r="O58" s="7">
        <f t="shared" si="8"/>
        <v>18</v>
      </c>
      <c r="P58" s="7">
        <f t="shared" si="8"/>
        <v>0</v>
      </c>
      <c r="Q58" s="7">
        <f t="shared" si="8"/>
        <v>0</v>
      </c>
      <c r="R58" s="7">
        <f t="shared" si="8"/>
        <v>-74</v>
      </c>
    </row>
    <row r="59" spans="2:18" ht="12.75">
      <c r="B59" s="26" t="s">
        <v>19</v>
      </c>
      <c r="C59" s="6">
        <f>-472+20</f>
        <v>-452</v>
      </c>
      <c r="D59" s="6">
        <v>-8578</v>
      </c>
      <c r="E59" s="6">
        <v>-605</v>
      </c>
      <c r="F59" s="6">
        <v>-502</v>
      </c>
      <c r="G59" s="6">
        <v>-84</v>
      </c>
      <c r="H59" s="6">
        <v>1962</v>
      </c>
      <c r="I59" s="9">
        <f>-8279+20</f>
        <v>-8259</v>
      </c>
      <c r="K59" s="26" t="s">
        <v>19</v>
      </c>
      <c r="L59" s="7">
        <f t="shared" si="8"/>
        <v>-39</v>
      </c>
      <c r="M59" s="7">
        <f t="shared" si="8"/>
        <v>857</v>
      </c>
      <c r="N59" s="7">
        <f t="shared" si="8"/>
        <v>-34</v>
      </c>
      <c r="O59" s="7">
        <f t="shared" si="8"/>
        <v>67</v>
      </c>
      <c r="P59" s="7">
        <f t="shared" si="8"/>
        <v>-13</v>
      </c>
      <c r="Q59" s="7">
        <f t="shared" si="8"/>
        <v>65</v>
      </c>
      <c r="R59" s="7">
        <f t="shared" si="8"/>
        <v>903</v>
      </c>
    </row>
    <row r="60" spans="2:18" ht="12.75">
      <c r="B60" s="47" t="s">
        <v>2</v>
      </c>
      <c r="C60" s="6">
        <v>-94</v>
      </c>
      <c r="D60" s="6">
        <v>-6899</v>
      </c>
      <c r="E60" s="6">
        <v>-80</v>
      </c>
      <c r="F60" s="6">
        <v>-415</v>
      </c>
      <c r="G60" s="6">
        <v>-20</v>
      </c>
      <c r="H60" s="6">
        <v>519</v>
      </c>
      <c r="I60" s="9">
        <v>-6989</v>
      </c>
      <c r="K60" s="47" t="s">
        <v>2</v>
      </c>
      <c r="L60" s="7">
        <f t="shared" si="8"/>
        <v>12</v>
      </c>
      <c r="M60" s="7">
        <f t="shared" si="8"/>
        <v>888</v>
      </c>
      <c r="N60" s="7">
        <f t="shared" si="8"/>
        <v>-134</v>
      </c>
      <c r="O60" s="7">
        <f t="shared" si="8"/>
        <v>62</v>
      </c>
      <c r="P60" s="7">
        <f t="shared" si="8"/>
        <v>0</v>
      </c>
      <c r="Q60" s="7">
        <f t="shared" si="8"/>
        <v>221</v>
      </c>
      <c r="R60" s="7">
        <f t="shared" si="8"/>
        <v>1049</v>
      </c>
    </row>
    <row r="61" spans="2:18" ht="12.75">
      <c r="B61" s="48" t="s">
        <v>31</v>
      </c>
      <c r="C61" s="6">
        <v>-247</v>
      </c>
      <c r="D61" s="6">
        <v>-93</v>
      </c>
      <c r="E61" s="6">
        <v>-262</v>
      </c>
      <c r="F61" s="6">
        <v>-34</v>
      </c>
      <c r="G61" s="6">
        <v>-35</v>
      </c>
      <c r="H61" s="6">
        <v>0</v>
      </c>
      <c r="I61" s="9">
        <v>-671</v>
      </c>
      <c r="K61" s="48" t="s">
        <v>31</v>
      </c>
      <c r="L61" s="7">
        <f t="shared" si="8"/>
        <v>-10</v>
      </c>
      <c r="M61" s="7">
        <f t="shared" si="8"/>
        <v>-14</v>
      </c>
      <c r="N61" s="7">
        <f t="shared" si="8"/>
        <v>10</v>
      </c>
      <c r="O61" s="7">
        <f t="shared" si="8"/>
        <v>-1</v>
      </c>
      <c r="P61" s="7">
        <f t="shared" si="8"/>
        <v>0</v>
      </c>
      <c r="Q61" s="7">
        <f t="shared" si="8"/>
        <v>0</v>
      </c>
      <c r="R61" s="7">
        <f t="shared" si="8"/>
        <v>-15</v>
      </c>
    </row>
    <row r="62" spans="2:18" ht="12.75">
      <c r="B62" s="47" t="s">
        <v>41</v>
      </c>
      <c r="C62" s="6">
        <f>-209+20</f>
        <v>-189</v>
      </c>
      <c r="D62" s="6">
        <v>-1548</v>
      </c>
      <c r="E62" s="6">
        <v>-232</v>
      </c>
      <c r="F62" s="6">
        <v>-31</v>
      </c>
      <c r="G62" s="6">
        <v>-31</v>
      </c>
      <c r="H62" s="6">
        <v>1405</v>
      </c>
      <c r="I62" s="9">
        <f>-646+20</f>
        <v>-626</v>
      </c>
      <c r="K62" s="47" t="s">
        <v>41</v>
      </c>
      <c r="L62" s="7">
        <f t="shared" si="8"/>
        <v>-18</v>
      </c>
      <c r="M62" s="7">
        <f t="shared" si="8"/>
        <v>150</v>
      </c>
      <c r="N62" s="7">
        <f t="shared" si="8"/>
        <v>68</v>
      </c>
      <c r="O62" s="7">
        <f t="shared" si="8"/>
        <v>7</v>
      </c>
      <c r="P62" s="7">
        <f t="shared" si="8"/>
        <v>-6</v>
      </c>
      <c r="Q62" s="7">
        <f t="shared" si="8"/>
        <v>-160</v>
      </c>
      <c r="R62" s="7">
        <f t="shared" si="8"/>
        <v>41</v>
      </c>
    </row>
    <row r="63" spans="2:18" ht="12.75">
      <c r="B63" s="47" t="s">
        <v>1</v>
      </c>
      <c r="C63" s="6">
        <v>118</v>
      </c>
      <c r="D63" s="6">
        <v>13</v>
      </c>
      <c r="E63" s="6">
        <v>26</v>
      </c>
      <c r="F63" s="6">
        <v>0</v>
      </c>
      <c r="G63" s="6">
        <v>0</v>
      </c>
      <c r="H63" s="6">
        <v>40</v>
      </c>
      <c r="I63" s="9">
        <v>197</v>
      </c>
      <c r="K63" s="47" t="s">
        <v>1</v>
      </c>
      <c r="L63" s="7">
        <f t="shared" si="8"/>
        <v>-5</v>
      </c>
      <c r="M63" s="7">
        <f t="shared" si="8"/>
        <v>-4</v>
      </c>
      <c r="N63" s="7">
        <f t="shared" si="8"/>
        <v>0</v>
      </c>
      <c r="O63" s="7">
        <f t="shared" si="8"/>
        <v>0</v>
      </c>
      <c r="P63" s="7">
        <f t="shared" si="8"/>
        <v>0</v>
      </c>
      <c r="Q63" s="7">
        <f t="shared" si="8"/>
        <v>2</v>
      </c>
      <c r="R63" s="7">
        <f t="shared" si="8"/>
        <v>-7</v>
      </c>
    </row>
    <row r="64" spans="2:18" ht="12.75">
      <c r="B64" s="47" t="s">
        <v>77</v>
      </c>
      <c r="C64" s="6">
        <v>-40</v>
      </c>
      <c r="D64" s="6">
        <v>-51</v>
      </c>
      <c r="E64" s="6">
        <v>-57</v>
      </c>
      <c r="F64" s="6">
        <v>-22</v>
      </c>
      <c r="G64" s="6">
        <v>2</v>
      </c>
      <c r="H64" s="6">
        <v>-2</v>
      </c>
      <c r="I64" s="9">
        <v>-170</v>
      </c>
      <c r="K64" s="47" t="s">
        <v>77</v>
      </c>
      <c r="L64" s="7">
        <f t="shared" si="8"/>
        <v>-18</v>
      </c>
      <c r="M64" s="7">
        <f t="shared" si="8"/>
        <v>-163</v>
      </c>
      <c r="N64" s="7">
        <f t="shared" si="8"/>
        <v>22</v>
      </c>
      <c r="O64" s="7">
        <f t="shared" si="8"/>
        <v>-1</v>
      </c>
      <c r="P64" s="7">
        <f t="shared" si="8"/>
        <v>-7</v>
      </c>
      <c r="Q64" s="7">
        <f t="shared" si="8"/>
        <v>2</v>
      </c>
      <c r="R64" s="7">
        <f t="shared" si="8"/>
        <v>-165</v>
      </c>
    </row>
    <row r="65" spans="2:18" ht="12.75">
      <c r="B65" s="27" t="s">
        <v>6</v>
      </c>
      <c r="C65" s="25">
        <f>-661+20</f>
        <v>-641</v>
      </c>
      <c r="D65" s="25">
        <v>-8622</v>
      </c>
      <c r="E65" s="25">
        <v>-816</v>
      </c>
      <c r="F65" s="25">
        <v>-602</v>
      </c>
      <c r="G65" s="25">
        <v>-89</v>
      </c>
      <c r="H65" s="25">
        <v>1962</v>
      </c>
      <c r="I65" s="4">
        <f>-8828+20</f>
        <v>-8808</v>
      </c>
      <c r="K65" s="27" t="s">
        <v>6</v>
      </c>
      <c r="L65" s="30">
        <f t="shared" si="8"/>
        <v>-131</v>
      </c>
      <c r="M65" s="30">
        <f t="shared" si="8"/>
        <v>862</v>
      </c>
      <c r="N65" s="30">
        <f t="shared" si="8"/>
        <v>-39</v>
      </c>
      <c r="O65" s="30">
        <f t="shared" si="8"/>
        <v>85</v>
      </c>
      <c r="P65" s="30">
        <f t="shared" si="8"/>
        <v>-13</v>
      </c>
      <c r="Q65" s="30">
        <f t="shared" si="8"/>
        <v>65</v>
      </c>
      <c r="R65" s="30">
        <f t="shared" si="8"/>
        <v>829</v>
      </c>
    </row>
    <row r="66" spans="2:18" ht="12.75">
      <c r="B66" s="26"/>
      <c r="C66" s="6"/>
      <c r="D66" s="6"/>
      <c r="E66" s="6"/>
      <c r="F66" s="6"/>
      <c r="G66" s="6"/>
      <c r="H66" s="6"/>
      <c r="I66" s="9"/>
      <c r="K66" s="26"/>
      <c r="L66" s="7"/>
      <c r="M66" s="7"/>
      <c r="N66" s="7"/>
      <c r="O66" s="7"/>
      <c r="P66" s="7"/>
      <c r="Q66" s="7"/>
      <c r="R66" s="10"/>
    </row>
    <row r="67" spans="2:18" ht="13.5" thickBot="1">
      <c r="B67" s="29" t="s">
        <v>49</v>
      </c>
      <c r="C67" s="11">
        <v>723</v>
      </c>
      <c r="D67" s="11">
        <v>-43</v>
      </c>
      <c r="E67" s="11">
        <v>604</v>
      </c>
      <c r="F67" s="11">
        <v>157</v>
      </c>
      <c r="G67" s="11">
        <v>-18</v>
      </c>
      <c r="H67" s="11">
        <v>4</v>
      </c>
      <c r="I67" s="11">
        <v>1427</v>
      </c>
      <c r="K67" s="29" t="s">
        <v>49</v>
      </c>
      <c r="L67" s="12">
        <f aca="true" t="shared" si="9" ref="L67:R67">C20-C67</f>
        <v>122</v>
      </c>
      <c r="M67" s="12">
        <f t="shared" si="9"/>
        <v>232</v>
      </c>
      <c r="N67" s="12">
        <f t="shared" si="9"/>
        <v>-195</v>
      </c>
      <c r="O67" s="12">
        <f t="shared" si="9"/>
        <v>-23</v>
      </c>
      <c r="P67" s="12">
        <f t="shared" si="9"/>
        <v>2</v>
      </c>
      <c r="Q67" s="12">
        <f t="shared" si="9"/>
        <v>-7</v>
      </c>
      <c r="R67" s="12">
        <f t="shared" si="9"/>
        <v>131</v>
      </c>
    </row>
    <row r="68" spans="2:18" ht="13.5" thickTop="1">
      <c r="B68" s="26"/>
      <c r="C68" s="6"/>
      <c r="D68" s="6"/>
      <c r="E68" s="6"/>
      <c r="F68" s="6"/>
      <c r="G68" s="6"/>
      <c r="H68" s="6"/>
      <c r="I68" s="9"/>
      <c r="K68" s="26"/>
      <c r="L68" s="7"/>
      <c r="M68" s="7"/>
      <c r="N68" s="7"/>
      <c r="O68" s="7"/>
      <c r="P68" s="7"/>
      <c r="Q68" s="7"/>
      <c r="R68" s="7"/>
    </row>
    <row r="69" spans="2:18" ht="12.75">
      <c r="B69" s="26" t="s">
        <v>7</v>
      </c>
      <c r="C69" s="6"/>
      <c r="D69" s="6"/>
      <c r="E69" s="6"/>
      <c r="F69" s="6"/>
      <c r="G69" s="6"/>
      <c r="H69" s="6"/>
      <c r="I69" s="9">
        <v>-147</v>
      </c>
      <c r="K69" s="26" t="s">
        <v>7</v>
      </c>
      <c r="L69" s="7"/>
      <c r="M69" s="7"/>
      <c r="N69" s="7"/>
      <c r="O69" s="7"/>
      <c r="P69" s="7"/>
      <c r="Q69" s="7"/>
      <c r="R69" s="7">
        <f>I22-I69</f>
        <v>116</v>
      </c>
    </row>
    <row r="70" spans="2:18" ht="25.5">
      <c r="B70" s="26" t="s">
        <v>35</v>
      </c>
      <c r="C70" s="6"/>
      <c r="D70" s="6">
        <v>0</v>
      </c>
      <c r="E70" s="6"/>
      <c r="F70" s="6"/>
      <c r="G70" s="6"/>
      <c r="H70" s="6"/>
      <c r="I70" s="9">
        <v>0</v>
      </c>
      <c r="K70" s="26" t="s">
        <v>35</v>
      </c>
      <c r="L70" s="7"/>
      <c r="M70" s="7">
        <f>D23-D70</f>
        <v>-7</v>
      </c>
      <c r="N70" s="7"/>
      <c r="O70" s="7"/>
      <c r="P70" s="7"/>
      <c r="Q70" s="7"/>
      <c r="R70" s="7">
        <f>I23-I70</f>
        <v>-7</v>
      </c>
    </row>
    <row r="71" spans="2:18" ht="12.75">
      <c r="B71" s="26"/>
      <c r="C71" s="6"/>
      <c r="D71" s="6"/>
      <c r="E71" s="6"/>
      <c r="F71" s="6"/>
      <c r="G71" s="6"/>
      <c r="H71" s="6"/>
      <c r="I71" s="9"/>
      <c r="K71" s="26"/>
      <c r="L71" s="7"/>
      <c r="M71" s="7"/>
      <c r="N71" s="7"/>
      <c r="O71" s="7"/>
      <c r="P71" s="7"/>
      <c r="Q71" s="7"/>
      <c r="R71" s="7"/>
    </row>
    <row r="72" spans="2:18" ht="12.75">
      <c r="B72" s="31" t="s">
        <v>50</v>
      </c>
      <c r="C72" s="25"/>
      <c r="D72" s="25"/>
      <c r="E72" s="25"/>
      <c r="F72" s="25"/>
      <c r="G72" s="25"/>
      <c r="H72" s="25"/>
      <c r="I72" s="4">
        <v>1280</v>
      </c>
      <c r="K72" s="31" t="s">
        <v>50</v>
      </c>
      <c r="L72" s="30"/>
      <c r="M72" s="30"/>
      <c r="N72" s="30"/>
      <c r="O72" s="30"/>
      <c r="P72" s="30"/>
      <c r="Q72" s="30"/>
      <c r="R72" s="5">
        <f>I25-I72</f>
        <v>240</v>
      </c>
    </row>
    <row r="73" spans="2:18" ht="12.75">
      <c r="B73" s="26"/>
      <c r="C73" s="6"/>
      <c r="D73" s="6"/>
      <c r="E73" s="6"/>
      <c r="F73" s="6"/>
      <c r="G73" s="6"/>
      <c r="H73" s="6"/>
      <c r="I73" s="9"/>
      <c r="K73" s="26"/>
      <c r="L73" s="7"/>
      <c r="M73" s="7"/>
      <c r="N73" s="7"/>
      <c r="O73" s="7"/>
      <c r="P73" s="7"/>
      <c r="Q73" s="7"/>
      <c r="R73" s="7"/>
    </row>
    <row r="74" spans="2:18" ht="12.75">
      <c r="B74" s="26" t="s">
        <v>10</v>
      </c>
      <c r="C74" s="6"/>
      <c r="D74" s="6"/>
      <c r="E74" s="6"/>
      <c r="F74" s="6"/>
      <c r="G74" s="6"/>
      <c r="H74" s="6"/>
      <c r="I74" s="9">
        <v>-206</v>
      </c>
      <c r="K74" s="26" t="s">
        <v>10</v>
      </c>
      <c r="L74" s="7"/>
      <c r="M74" s="7"/>
      <c r="N74" s="7"/>
      <c r="O74" s="7"/>
      <c r="P74" s="7"/>
      <c r="Q74" s="7"/>
      <c r="R74" s="7">
        <f>I27-I74</f>
        <v>-134</v>
      </c>
    </row>
    <row r="75" spans="2:18" ht="12.75">
      <c r="B75" s="26"/>
      <c r="C75" s="6"/>
      <c r="D75" s="6"/>
      <c r="E75" s="6"/>
      <c r="F75" s="6"/>
      <c r="G75" s="6"/>
      <c r="H75" s="6"/>
      <c r="I75" s="9"/>
      <c r="K75" s="26"/>
      <c r="L75" s="7"/>
      <c r="M75" s="7"/>
      <c r="N75" s="7"/>
      <c r="O75" s="7"/>
      <c r="P75" s="7"/>
      <c r="Q75" s="7"/>
      <c r="R75" s="7"/>
    </row>
    <row r="76" spans="2:18" ht="13.5" thickBot="1">
      <c r="B76" s="29" t="s">
        <v>48</v>
      </c>
      <c r="C76" s="32"/>
      <c r="D76" s="32"/>
      <c r="E76" s="32"/>
      <c r="F76" s="32"/>
      <c r="G76" s="32"/>
      <c r="H76" s="32"/>
      <c r="I76" s="11">
        <v>1074</v>
      </c>
      <c r="K76" s="29" t="s">
        <v>48</v>
      </c>
      <c r="L76" s="37"/>
      <c r="M76" s="37"/>
      <c r="N76" s="37"/>
      <c r="O76" s="37"/>
      <c r="P76" s="37"/>
      <c r="Q76" s="37"/>
      <c r="R76" s="12">
        <f>I29-I76</f>
        <v>106</v>
      </c>
    </row>
    <row r="77" spans="2:18" ht="13.5" thickTop="1">
      <c r="B77" s="26"/>
      <c r="C77" s="6"/>
      <c r="D77" s="6"/>
      <c r="E77" s="6"/>
      <c r="F77" s="6"/>
      <c r="G77" s="6"/>
      <c r="H77" s="6"/>
      <c r="I77" s="9"/>
      <c r="K77" s="26"/>
      <c r="L77" s="7"/>
      <c r="M77" s="7"/>
      <c r="N77" s="7"/>
      <c r="O77" s="7"/>
      <c r="P77" s="7"/>
      <c r="Q77" s="7"/>
      <c r="R77" s="7"/>
    </row>
    <row r="78" spans="2:18" ht="12.75">
      <c r="B78" s="33" t="s">
        <v>51</v>
      </c>
      <c r="C78" s="6"/>
      <c r="D78" s="6"/>
      <c r="E78" s="6"/>
      <c r="F78" s="6"/>
      <c r="G78" s="6"/>
      <c r="H78" s="6"/>
      <c r="I78" s="9"/>
      <c r="K78" s="33" t="s">
        <v>51</v>
      </c>
      <c r="L78" s="7"/>
      <c r="M78" s="7"/>
      <c r="N78" s="7"/>
      <c r="O78" s="7"/>
      <c r="P78" s="7"/>
      <c r="Q78" s="7"/>
      <c r="R78" s="7"/>
    </row>
    <row r="79" spans="2:18" ht="12.75">
      <c r="B79" s="26" t="s">
        <v>9</v>
      </c>
      <c r="C79" s="6">
        <v>16741</v>
      </c>
      <c r="D79" s="6">
        <v>18387</v>
      </c>
      <c r="E79" s="6">
        <v>14031</v>
      </c>
      <c r="F79" s="6">
        <v>4214</v>
      </c>
      <c r="G79" s="6">
        <v>385</v>
      </c>
      <c r="H79" s="6">
        <v>-7371</v>
      </c>
      <c r="I79" s="9">
        <v>46387</v>
      </c>
      <c r="K79" s="26" t="s">
        <v>9</v>
      </c>
      <c r="L79" s="7">
        <f aca="true" t="shared" si="10" ref="L79:R79">C32-C79</f>
        <v>-1283</v>
      </c>
      <c r="M79" s="7">
        <f t="shared" si="10"/>
        <v>-1641</v>
      </c>
      <c r="N79" s="7">
        <f t="shared" si="10"/>
        <v>179</v>
      </c>
      <c r="O79" s="7">
        <f t="shared" si="10"/>
        <v>-225</v>
      </c>
      <c r="P79" s="7">
        <f t="shared" si="10"/>
        <v>-11</v>
      </c>
      <c r="Q79" s="7">
        <f t="shared" si="10"/>
        <v>1421</v>
      </c>
      <c r="R79" s="7">
        <f t="shared" si="10"/>
        <v>-1560</v>
      </c>
    </row>
    <row r="80" spans="2:18" ht="25.5">
      <c r="B80" s="26" t="s">
        <v>11</v>
      </c>
      <c r="C80" s="6"/>
      <c r="D80" s="6">
        <v>771</v>
      </c>
      <c r="E80" s="6"/>
      <c r="F80" s="6"/>
      <c r="G80" s="6"/>
      <c r="H80" s="6"/>
      <c r="I80" s="9">
        <v>771</v>
      </c>
      <c r="K80" s="26" t="s">
        <v>11</v>
      </c>
      <c r="L80" s="7"/>
      <c r="M80" s="7">
        <f>D33-D80</f>
        <v>-50</v>
      </c>
      <c r="N80" s="7"/>
      <c r="O80" s="7"/>
      <c r="P80" s="7"/>
      <c r="Q80" s="7"/>
      <c r="R80" s="7">
        <f>I33-I80</f>
        <v>-50</v>
      </c>
    </row>
    <row r="81" spans="2:18" ht="12.75">
      <c r="B81" s="26" t="s">
        <v>12</v>
      </c>
      <c r="C81" s="6"/>
      <c r="D81" s="6"/>
      <c r="E81" s="6"/>
      <c r="F81" s="6"/>
      <c r="G81" s="6"/>
      <c r="H81" s="6"/>
      <c r="I81" s="9">
        <v>228</v>
      </c>
      <c r="K81" s="26" t="s">
        <v>12</v>
      </c>
      <c r="L81" s="7"/>
      <c r="M81" s="7"/>
      <c r="N81" s="7"/>
      <c r="O81" s="7"/>
      <c r="P81" s="7"/>
      <c r="Q81" s="7"/>
      <c r="R81" s="7">
        <f>I34-I81</f>
        <v>23</v>
      </c>
    </row>
    <row r="82" spans="2:18" ht="12.75">
      <c r="B82" s="26" t="s">
        <v>13</v>
      </c>
      <c r="C82" s="6"/>
      <c r="D82" s="6"/>
      <c r="E82" s="6"/>
      <c r="F82" s="6"/>
      <c r="G82" s="6"/>
      <c r="H82" s="6"/>
      <c r="I82" s="9">
        <v>1253</v>
      </c>
      <c r="K82" s="26" t="s">
        <v>13</v>
      </c>
      <c r="L82" s="7"/>
      <c r="M82" s="7"/>
      <c r="N82" s="7"/>
      <c r="O82" s="7"/>
      <c r="P82" s="7"/>
      <c r="Q82" s="7"/>
      <c r="R82" s="7">
        <f>I35-I82</f>
        <v>-264</v>
      </c>
    </row>
    <row r="83" spans="2:18" ht="12.75">
      <c r="B83" s="26"/>
      <c r="C83" s="6"/>
      <c r="D83" s="6"/>
      <c r="E83" s="6"/>
      <c r="F83" s="6"/>
      <c r="G83" s="6"/>
      <c r="H83" s="6"/>
      <c r="I83" s="9"/>
      <c r="K83" s="26"/>
      <c r="L83" s="7"/>
      <c r="M83" s="7"/>
      <c r="N83" s="7"/>
      <c r="O83" s="7"/>
      <c r="P83" s="7"/>
      <c r="Q83" s="7"/>
      <c r="R83" s="7"/>
    </row>
    <row r="84" spans="2:18" ht="13.5" thickBot="1">
      <c r="B84" s="29" t="s">
        <v>23</v>
      </c>
      <c r="C84" s="11"/>
      <c r="D84" s="11"/>
      <c r="E84" s="11"/>
      <c r="F84" s="11"/>
      <c r="G84" s="11"/>
      <c r="H84" s="11"/>
      <c r="I84" s="11">
        <v>48639</v>
      </c>
      <c r="K84" s="29" t="s">
        <v>23</v>
      </c>
      <c r="L84" s="12"/>
      <c r="M84" s="12"/>
      <c r="N84" s="12"/>
      <c r="O84" s="12"/>
      <c r="P84" s="12"/>
      <c r="Q84" s="12"/>
      <c r="R84" s="12">
        <f>I37-I84</f>
        <v>-1851</v>
      </c>
    </row>
    <row r="85" spans="2:18" ht="13.5" thickTop="1">
      <c r="B85" s="26"/>
      <c r="C85" s="6"/>
      <c r="D85" s="6"/>
      <c r="E85" s="6"/>
      <c r="F85" s="6"/>
      <c r="G85" s="6"/>
      <c r="H85" s="6"/>
      <c r="I85" s="9"/>
      <c r="K85" s="26"/>
      <c r="L85" s="7"/>
      <c r="M85" s="7"/>
      <c r="N85" s="7"/>
      <c r="O85" s="7"/>
      <c r="P85" s="7"/>
      <c r="Q85" s="7"/>
      <c r="R85" s="7"/>
    </row>
    <row r="86" spans="2:18" ht="12.75">
      <c r="B86" s="26" t="s">
        <v>24</v>
      </c>
      <c r="C86" s="6"/>
      <c r="D86" s="6"/>
      <c r="E86" s="6"/>
      <c r="F86" s="6"/>
      <c r="G86" s="6"/>
      <c r="H86" s="6"/>
      <c r="I86" s="9">
        <v>28411</v>
      </c>
      <c r="K86" s="26" t="s">
        <v>24</v>
      </c>
      <c r="L86" s="7"/>
      <c r="M86" s="7"/>
      <c r="N86" s="7"/>
      <c r="O86" s="7"/>
      <c r="P86" s="7"/>
      <c r="Q86" s="7"/>
      <c r="R86" s="7">
        <f>I39-I86</f>
        <v>1085</v>
      </c>
    </row>
    <row r="87" spans="2:18" ht="12.75">
      <c r="B87" s="26" t="s">
        <v>25</v>
      </c>
      <c r="C87" s="6">
        <v>6068</v>
      </c>
      <c r="D87" s="6">
        <v>5475</v>
      </c>
      <c r="E87" s="6">
        <v>2648</v>
      </c>
      <c r="F87" s="6">
        <v>1941</v>
      </c>
      <c r="G87" s="6">
        <v>115</v>
      </c>
      <c r="H87" s="6">
        <v>-6960</v>
      </c>
      <c r="I87" s="9">
        <v>9287</v>
      </c>
      <c r="K87" s="26" t="s">
        <v>25</v>
      </c>
      <c r="L87" s="7">
        <f aca="true" t="shared" si="11" ref="L87:Q87">C40-C87</f>
        <v>-1074</v>
      </c>
      <c r="M87" s="7">
        <f t="shared" si="11"/>
        <v>-1065</v>
      </c>
      <c r="N87" s="7">
        <f t="shared" si="11"/>
        <v>42</v>
      </c>
      <c r="O87" s="7">
        <f t="shared" si="11"/>
        <v>-1</v>
      </c>
      <c r="P87" s="7">
        <f t="shared" si="11"/>
        <v>54</v>
      </c>
      <c r="Q87" s="7">
        <f t="shared" si="11"/>
        <v>1326</v>
      </c>
      <c r="R87" s="7">
        <f>I40-I87</f>
        <v>-718</v>
      </c>
    </row>
    <row r="88" spans="2:18" ht="12.75">
      <c r="B88" s="26" t="s">
        <v>26</v>
      </c>
      <c r="C88" s="6"/>
      <c r="D88" s="6"/>
      <c r="E88" s="6"/>
      <c r="F88" s="6"/>
      <c r="G88" s="6"/>
      <c r="H88" s="6"/>
      <c r="I88" s="9">
        <v>8956</v>
      </c>
      <c r="K88" s="26" t="s">
        <v>26</v>
      </c>
      <c r="L88" s="7"/>
      <c r="M88" s="7"/>
      <c r="N88" s="7"/>
      <c r="O88" s="7"/>
      <c r="P88" s="7"/>
      <c r="Q88" s="7"/>
      <c r="R88" s="7">
        <f>I41-I88</f>
        <v>-2225</v>
      </c>
    </row>
    <row r="89" spans="2:18" ht="12.75">
      <c r="B89" s="26" t="s">
        <v>22</v>
      </c>
      <c r="C89" s="6"/>
      <c r="D89" s="6"/>
      <c r="E89" s="6"/>
      <c r="F89" s="6"/>
      <c r="G89" s="6"/>
      <c r="H89" s="6"/>
      <c r="I89" s="9">
        <v>1985</v>
      </c>
      <c r="K89" s="26" t="s">
        <v>22</v>
      </c>
      <c r="L89" s="7"/>
      <c r="M89" s="7"/>
      <c r="N89" s="7"/>
      <c r="O89" s="7"/>
      <c r="P89" s="7"/>
      <c r="Q89" s="7"/>
      <c r="R89" s="7">
        <f>I42-I89</f>
        <v>7</v>
      </c>
    </row>
    <row r="90" spans="2:18" ht="12.75">
      <c r="B90" s="26"/>
      <c r="C90" s="6"/>
      <c r="D90" s="6"/>
      <c r="E90" s="6"/>
      <c r="F90" s="6"/>
      <c r="G90" s="6"/>
      <c r="H90" s="6"/>
      <c r="I90" s="9"/>
      <c r="K90" s="26"/>
      <c r="L90" s="7"/>
      <c r="M90" s="7"/>
      <c r="N90" s="7"/>
      <c r="O90" s="7"/>
      <c r="P90" s="7"/>
      <c r="Q90" s="7"/>
      <c r="R90" s="7"/>
    </row>
    <row r="91" spans="2:18" ht="13.5" thickBot="1">
      <c r="B91" s="29" t="s">
        <v>27</v>
      </c>
      <c r="C91" s="11"/>
      <c r="D91" s="11"/>
      <c r="E91" s="11"/>
      <c r="F91" s="11"/>
      <c r="G91" s="11"/>
      <c r="H91" s="11"/>
      <c r="I91" s="11">
        <v>48639</v>
      </c>
      <c r="K91" s="29" t="s">
        <v>27</v>
      </c>
      <c r="L91" s="12"/>
      <c r="M91" s="12"/>
      <c r="N91" s="12"/>
      <c r="O91" s="12"/>
      <c r="P91" s="12"/>
      <c r="Q91" s="12"/>
      <c r="R91" s="12">
        <f>I44-I91</f>
        <v>-1851</v>
      </c>
    </row>
    <row r="92" spans="2:18" ht="13.5" thickTop="1">
      <c r="B92" s="26"/>
      <c r="C92" s="6"/>
      <c r="D92" s="6"/>
      <c r="E92" s="6"/>
      <c r="F92" s="6"/>
      <c r="G92" s="6"/>
      <c r="H92" s="6"/>
      <c r="I92" s="9"/>
      <c r="K92" s="26"/>
      <c r="L92" s="7"/>
      <c r="M92" s="7"/>
      <c r="N92" s="7"/>
      <c r="O92" s="7"/>
      <c r="P92" s="7"/>
      <c r="Q92" s="7"/>
      <c r="R92" s="7"/>
    </row>
    <row r="93" spans="2:18" ht="12.75">
      <c r="B93" s="33" t="s">
        <v>16</v>
      </c>
      <c r="C93" s="6"/>
      <c r="D93" s="6"/>
      <c r="E93" s="6"/>
      <c r="F93" s="6"/>
      <c r="G93" s="6"/>
      <c r="H93" s="6"/>
      <c r="I93" s="9"/>
      <c r="K93" s="33" t="s">
        <v>16</v>
      </c>
      <c r="L93" s="7"/>
      <c r="M93" s="7"/>
      <c r="N93" s="7"/>
      <c r="O93" s="7"/>
      <c r="P93" s="7"/>
      <c r="Q93" s="7"/>
      <c r="R93" s="7"/>
    </row>
    <row r="94" spans="2:18" ht="26.25" thickBot="1">
      <c r="B94" s="34" t="s">
        <v>54</v>
      </c>
      <c r="C94" s="32">
        <v>-347</v>
      </c>
      <c r="D94" s="32">
        <v>-65</v>
      </c>
      <c r="E94" s="32">
        <v>-350</v>
      </c>
      <c r="F94" s="32">
        <v>-35</v>
      </c>
      <c r="G94" s="32">
        <v>-5</v>
      </c>
      <c r="H94" s="32">
        <v>41</v>
      </c>
      <c r="I94" s="11">
        <v>-761</v>
      </c>
      <c r="K94" s="34" t="s">
        <v>54</v>
      </c>
      <c r="L94" s="37">
        <f aca="true" t="shared" si="12" ref="L94:R95">C47-C94</f>
        <v>105</v>
      </c>
      <c r="M94" s="37">
        <f t="shared" si="12"/>
        <v>-1</v>
      </c>
      <c r="N94" s="37">
        <f t="shared" si="12"/>
        <v>-18</v>
      </c>
      <c r="O94" s="37">
        <f t="shared" si="12"/>
        <v>-4</v>
      </c>
      <c r="P94" s="37">
        <f t="shared" si="12"/>
        <v>3</v>
      </c>
      <c r="Q94" s="37">
        <f t="shared" si="12"/>
        <v>-34</v>
      </c>
      <c r="R94" s="12">
        <f t="shared" si="12"/>
        <v>51</v>
      </c>
    </row>
    <row r="95" spans="2:18" ht="13.5" thickTop="1">
      <c r="B95" s="26" t="s">
        <v>28</v>
      </c>
      <c r="C95" s="6">
        <v>-1130</v>
      </c>
      <c r="D95" s="6">
        <v>-1660</v>
      </c>
      <c r="E95" s="6">
        <v>-97</v>
      </c>
      <c r="F95" s="6">
        <v>-36</v>
      </c>
      <c r="G95" s="6">
        <v>-10</v>
      </c>
      <c r="H95" s="6">
        <v>1</v>
      </c>
      <c r="I95" s="9">
        <v>-2932</v>
      </c>
      <c r="K95" s="26" t="s">
        <v>28</v>
      </c>
      <c r="L95" s="7">
        <f t="shared" si="12"/>
        <v>-525</v>
      </c>
      <c r="M95" s="7">
        <f t="shared" si="12"/>
        <v>176</v>
      </c>
      <c r="N95" s="7">
        <f t="shared" si="12"/>
        <v>-22</v>
      </c>
      <c r="O95" s="7">
        <f t="shared" si="12"/>
        <v>2</v>
      </c>
      <c r="P95" s="7">
        <f t="shared" si="12"/>
        <v>-10</v>
      </c>
      <c r="Q95" s="7">
        <f t="shared" si="12"/>
        <v>-1</v>
      </c>
      <c r="R95" s="10">
        <f t="shared" si="12"/>
        <v>-380</v>
      </c>
    </row>
    <row r="96" spans="2:18" ht="13.5" thickBot="1">
      <c r="B96" s="35" t="s">
        <v>17</v>
      </c>
      <c r="C96" s="36"/>
      <c r="D96" s="36"/>
      <c r="E96" s="36"/>
      <c r="F96" s="36"/>
      <c r="G96" s="36"/>
      <c r="H96" s="36"/>
      <c r="I96" s="42">
        <v>-41</v>
      </c>
      <c r="K96" s="35" t="s">
        <v>17</v>
      </c>
      <c r="L96" s="38"/>
      <c r="M96" s="38"/>
      <c r="N96" s="38"/>
      <c r="O96" s="38"/>
      <c r="P96" s="38"/>
      <c r="Q96" s="38"/>
      <c r="R96" s="38">
        <f>I49-I96</f>
        <v>-4</v>
      </c>
    </row>
    <row r="97" spans="2:9" ht="13.5" thickTop="1">
      <c r="B97" s="51"/>
      <c r="C97" s="51"/>
      <c r="D97" s="51"/>
      <c r="E97" s="51"/>
      <c r="F97" s="51"/>
      <c r="G97" s="51"/>
      <c r="H97" s="51"/>
      <c r="I97" s="51"/>
    </row>
    <row r="98" spans="2:9" ht="12.75">
      <c r="B98" s="51"/>
      <c r="C98" s="51"/>
      <c r="D98" s="51"/>
      <c r="E98" s="51"/>
      <c r="F98" s="51"/>
      <c r="G98" s="51"/>
      <c r="H98" s="51"/>
      <c r="I98" s="51"/>
    </row>
    <row r="99" spans="3:9" ht="12.75">
      <c r="C99" s="59"/>
      <c r="D99" s="59"/>
      <c r="E99" s="59"/>
      <c r="F99" s="59"/>
      <c r="G99" s="59"/>
      <c r="H99" s="59"/>
      <c r="I99" s="59"/>
    </row>
    <row r="100" spans="3:9" ht="12.75">
      <c r="C100" s="59"/>
      <c r="D100" s="59"/>
      <c r="E100" s="59"/>
      <c r="F100" s="59"/>
      <c r="G100" s="59"/>
      <c r="H100" s="59"/>
      <c r="I100" s="59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57421875" style="120" customWidth="1"/>
    <col min="2" max="2" width="9.140625" style="118" customWidth="1"/>
    <col min="3" max="3" width="131.7109375" style="120" customWidth="1"/>
    <col min="4" max="16384" width="9.140625" style="120" customWidth="1"/>
  </cols>
  <sheetData>
    <row r="1" spans="3:6" s="1" customFormat="1" ht="12.75">
      <c r="C1" s="62"/>
      <c r="D1" s="62"/>
      <c r="E1" s="63"/>
      <c r="F1" s="63"/>
    </row>
    <row r="2" spans="2:6" s="1" customFormat="1" ht="15.75" customHeight="1">
      <c r="B2" s="74"/>
      <c r="C2" s="74"/>
      <c r="D2" s="75"/>
      <c r="E2" s="75"/>
      <c r="F2" s="63"/>
    </row>
    <row r="3" spans="2:6" s="1" customFormat="1" ht="15.75" customHeight="1">
      <c r="B3" s="117"/>
      <c r="C3" s="117"/>
      <c r="D3" s="8"/>
      <c r="E3" s="8"/>
      <c r="F3" s="63"/>
    </row>
    <row r="4" ht="26.25">
      <c r="C4" s="119" t="s">
        <v>220</v>
      </c>
    </row>
    <row r="5" ht="26.25">
      <c r="C5" s="121"/>
    </row>
    <row r="6" spans="2:6" s="1" customFormat="1" ht="15.75" customHeight="1">
      <c r="B6" s="117"/>
      <c r="C6" s="117"/>
      <c r="D6" s="8"/>
      <c r="E6" s="8"/>
      <c r="F6" s="63"/>
    </row>
    <row r="7" ht="26.25">
      <c r="C7" s="119" t="s">
        <v>233</v>
      </c>
    </row>
    <row r="8" spans="2:3" ht="23.25" customHeight="1">
      <c r="B8" s="229">
        <v>2018</v>
      </c>
      <c r="C8" s="230" t="s">
        <v>234</v>
      </c>
    </row>
    <row r="9" spans="2:3" ht="23.25" customHeight="1">
      <c r="B9" s="229"/>
      <c r="C9" s="230"/>
    </row>
    <row r="10" spans="2:3" ht="23.25" customHeight="1">
      <c r="B10" s="229"/>
      <c r="C10" s="230"/>
    </row>
    <row r="11" spans="2:3" ht="23.25" customHeight="1">
      <c r="B11" s="229"/>
      <c r="C11" s="230"/>
    </row>
    <row r="12" spans="2:3" ht="23.25" customHeight="1">
      <c r="B12" s="229"/>
      <c r="C12" s="230"/>
    </row>
    <row r="13" spans="2:3" ht="23.25" customHeight="1">
      <c r="B13" s="229"/>
      <c r="C13" s="230"/>
    </row>
    <row r="14" spans="2:3" ht="23.25" customHeight="1">
      <c r="B14" s="229"/>
      <c r="C14" s="230"/>
    </row>
    <row r="15" ht="29.25" customHeight="1">
      <c r="C15" s="121"/>
    </row>
    <row r="16" ht="26.25">
      <c r="C16" s="121"/>
    </row>
    <row r="17" ht="12.75" customHeight="1"/>
  </sheetData>
  <sheetProtection/>
  <mergeCells count="2">
    <mergeCell ref="B8:B14"/>
    <mergeCell ref="C8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75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38" sqref="A38:IV52"/>
      <selection pane="topRight" activeCell="A38" sqref="A38:IV52"/>
      <selection pane="bottomLeft" activeCell="A38" sqref="A38:IV52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0.7109375" style="1" customWidth="1"/>
    <col min="7" max="19" width="17.7109375" style="1" customWidth="1"/>
    <col min="20" max="24" width="17.7109375" style="1" hidden="1" customWidth="1"/>
    <col min="25" max="16384" width="9.140625" style="1" customWidth="1"/>
  </cols>
  <sheetData>
    <row r="1" ht="12.75">
      <c r="E1" s="2"/>
    </row>
    <row r="2" spans="2:10" ht="15.75" customHeight="1">
      <c r="B2" s="96"/>
      <c r="C2" s="96"/>
      <c r="D2" s="96"/>
      <c r="E2" s="96"/>
      <c r="F2" s="96"/>
      <c r="G2" s="75"/>
      <c r="H2" s="75"/>
      <c r="I2" s="75"/>
      <c r="J2" s="75"/>
    </row>
    <row r="3" spans="2:6" ht="12.75">
      <c r="B3" s="2"/>
      <c r="C3" s="2"/>
      <c r="D3" s="2"/>
      <c r="E3" s="2"/>
      <c r="F3" s="2"/>
    </row>
    <row r="4" spans="2:15" ht="75.75" customHeight="1">
      <c r="B4" s="98" t="s">
        <v>101</v>
      </c>
      <c r="C4" s="99">
        <v>2018</v>
      </c>
      <c r="D4" s="139" t="s">
        <v>259</v>
      </c>
      <c r="E4" s="99" t="s">
        <v>247</v>
      </c>
      <c r="F4" s="139" t="s">
        <v>248</v>
      </c>
      <c r="G4" s="100" t="s">
        <v>260</v>
      </c>
      <c r="H4" s="100" t="s">
        <v>261</v>
      </c>
      <c r="I4" s="100" t="s">
        <v>250</v>
      </c>
      <c r="J4" s="100" t="s">
        <v>251</v>
      </c>
      <c r="K4" s="3"/>
      <c r="L4" s="3"/>
      <c r="M4" s="3"/>
      <c r="N4" s="3"/>
      <c r="O4" s="3"/>
    </row>
    <row r="5" spans="2:15" ht="12" customHeight="1">
      <c r="B5" s="131"/>
      <c r="C5" s="132" t="s">
        <v>148</v>
      </c>
      <c r="D5" s="132" t="s">
        <v>148</v>
      </c>
      <c r="E5" s="132" t="s">
        <v>148</v>
      </c>
      <c r="F5" s="132" t="s">
        <v>148</v>
      </c>
      <c r="G5" s="133"/>
      <c r="H5" s="133"/>
      <c r="I5" s="133" t="s">
        <v>114</v>
      </c>
      <c r="J5" s="133" t="s">
        <v>148</v>
      </c>
      <c r="K5" s="3"/>
      <c r="L5" s="3"/>
      <c r="M5" s="3"/>
      <c r="N5" s="3"/>
      <c r="O5" s="3"/>
    </row>
    <row r="6" spans="2:15" ht="12" customHeight="1" thickBot="1">
      <c r="B6" s="134"/>
      <c r="C6" s="135"/>
      <c r="D6" s="135"/>
      <c r="E6" s="135"/>
      <c r="F6" s="135"/>
      <c r="G6" s="137"/>
      <c r="H6" s="137"/>
      <c r="I6" s="137"/>
      <c r="J6" s="137"/>
      <c r="K6" s="3"/>
      <c r="L6" s="3"/>
      <c r="M6" s="3"/>
      <c r="N6" s="3"/>
      <c r="O6" s="3"/>
    </row>
    <row r="7" spans="2:10" ht="12.75">
      <c r="B7" s="77" t="s">
        <v>104</v>
      </c>
      <c r="C7" s="80">
        <v>29628</v>
      </c>
      <c r="D7" s="80">
        <v>28613</v>
      </c>
      <c r="E7" s="80">
        <v>9570</v>
      </c>
      <c r="F7" s="80">
        <v>8788</v>
      </c>
      <c r="G7" s="158">
        <f>(C7-D7)/D7</f>
        <v>0.03547338622304547</v>
      </c>
      <c r="H7" s="84">
        <f>C7-D7</f>
        <v>1015</v>
      </c>
      <c r="I7" s="158">
        <f aca="true" t="shared" si="0" ref="I7:I26">(E7-F7)/F7</f>
        <v>0.08898497951752389</v>
      </c>
      <c r="J7" s="84">
        <f aca="true" t="shared" si="1" ref="J7:J26">E7-F7</f>
        <v>782</v>
      </c>
    </row>
    <row r="8" spans="2:10" ht="12.75">
      <c r="B8" s="77" t="s">
        <v>102</v>
      </c>
      <c r="C8" s="80">
        <v>11606</v>
      </c>
      <c r="D8" s="80">
        <v>7244</v>
      </c>
      <c r="E8" s="80">
        <v>3183</v>
      </c>
      <c r="F8" s="80">
        <v>2177</v>
      </c>
      <c r="G8" s="158">
        <f>(C8-D8)/D8</f>
        <v>0.6021535063500828</v>
      </c>
      <c r="H8" s="84">
        <f aca="true" t="shared" si="2" ref="H8:H26">C8-D8</f>
        <v>4362</v>
      </c>
      <c r="I8" s="158">
        <f t="shared" si="0"/>
        <v>0.4621038125861277</v>
      </c>
      <c r="J8" s="84">
        <f t="shared" si="1"/>
        <v>1006</v>
      </c>
    </row>
    <row r="9" spans="2:28" ht="13.5" thickBot="1">
      <c r="B9" s="102" t="s">
        <v>0</v>
      </c>
      <c r="C9" s="103">
        <v>41234</v>
      </c>
      <c r="D9" s="103">
        <v>35857</v>
      </c>
      <c r="E9" s="103">
        <v>12753</v>
      </c>
      <c r="F9" s="103">
        <v>10965</v>
      </c>
      <c r="G9" s="159">
        <f>(C9-D9)/D9</f>
        <v>0.14995677273614635</v>
      </c>
      <c r="H9" s="105">
        <f t="shared" si="2"/>
        <v>5377</v>
      </c>
      <c r="I9" s="159">
        <f t="shared" si="0"/>
        <v>0.1630642954856361</v>
      </c>
      <c r="J9" s="105">
        <f t="shared" si="1"/>
        <v>1788</v>
      </c>
      <c r="K9" s="3"/>
      <c r="L9" s="3"/>
      <c r="M9" s="3"/>
      <c r="N9" s="3"/>
      <c r="O9" s="3"/>
      <c r="AB9" s="3"/>
    </row>
    <row r="10" spans="2:28" ht="12.75">
      <c r="B10" s="77" t="s">
        <v>52</v>
      </c>
      <c r="C10" s="160">
        <v>-24941</v>
      </c>
      <c r="D10" s="160">
        <v>-20127</v>
      </c>
      <c r="E10" s="160">
        <v>-8531</v>
      </c>
      <c r="F10" s="160">
        <v>-6512</v>
      </c>
      <c r="G10" s="158">
        <f aca="true" t="shared" si="3" ref="G10:G26">(C10-D10)/D10</f>
        <v>0.23918119938391216</v>
      </c>
      <c r="H10" s="84">
        <f t="shared" si="2"/>
        <v>-4814</v>
      </c>
      <c r="I10" s="158">
        <f t="shared" si="0"/>
        <v>0.3100429975429975</v>
      </c>
      <c r="J10" s="84">
        <f t="shared" si="1"/>
        <v>-2019</v>
      </c>
      <c r="AB10" s="3"/>
    </row>
    <row r="11" spans="2:28" ht="12.75">
      <c r="B11" s="77" t="s">
        <v>105</v>
      </c>
      <c r="C11" s="160">
        <v>-2519</v>
      </c>
      <c r="D11" s="160">
        <v>-2586</v>
      </c>
      <c r="E11" s="160">
        <v>-751</v>
      </c>
      <c r="F11" s="160">
        <v>-882</v>
      </c>
      <c r="G11" s="158">
        <f t="shared" si="3"/>
        <v>-0.025908739365815933</v>
      </c>
      <c r="H11" s="84">
        <f t="shared" si="2"/>
        <v>67</v>
      </c>
      <c r="I11" s="158">
        <f t="shared" si="0"/>
        <v>-0.14852607709750568</v>
      </c>
      <c r="J11" s="84">
        <f t="shared" si="1"/>
        <v>131</v>
      </c>
      <c r="AB11" s="3"/>
    </row>
    <row r="12" spans="2:28" ht="12.75">
      <c r="B12" s="77" t="s">
        <v>31</v>
      </c>
      <c r="C12" s="160">
        <v>-2871</v>
      </c>
      <c r="D12" s="160">
        <v>-2696</v>
      </c>
      <c r="E12" s="160">
        <v>-852</v>
      </c>
      <c r="F12" s="160">
        <v>-794</v>
      </c>
      <c r="G12" s="158">
        <f t="shared" si="3"/>
        <v>0.06491097922848665</v>
      </c>
      <c r="H12" s="84">
        <f t="shared" si="2"/>
        <v>-175</v>
      </c>
      <c r="I12" s="158">
        <f t="shared" si="0"/>
        <v>0.07304785894206549</v>
      </c>
      <c r="J12" s="84">
        <f t="shared" si="1"/>
        <v>-58</v>
      </c>
      <c r="P12" s="6"/>
      <c r="Q12" s="6"/>
      <c r="R12" s="6"/>
      <c r="S12" s="6"/>
      <c r="T12" s="60"/>
      <c r="U12" s="6"/>
      <c r="V12" s="6"/>
      <c r="W12" s="6"/>
      <c r="X12" s="6"/>
      <c r="Y12" s="61"/>
      <c r="Z12" s="3"/>
      <c r="AA12" s="3"/>
      <c r="AB12" s="3"/>
    </row>
    <row r="13" spans="2:28" ht="12.75">
      <c r="B13" s="77" t="s">
        <v>56</v>
      </c>
      <c r="C13" s="160">
        <v>-1039</v>
      </c>
      <c r="D13" s="160">
        <v>-1144</v>
      </c>
      <c r="E13" s="160">
        <v>-262</v>
      </c>
      <c r="F13" s="160">
        <v>-256</v>
      </c>
      <c r="G13" s="158">
        <f t="shared" si="3"/>
        <v>-0.09178321678321678</v>
      </c>
      <c r="H13" s="84">
        <f t="shared" si="2"/>
        <v>105</v>
      </c>
      <c r="I13" s="158">
        <f t="shared" si="0"/>
        <v>0.0234375</v>
      </c>
      <c r="J13" s="84">
        <f t="shared" si="1"/>
        <v>-6</v>
      </c>
      <c r="K13" s="3"/>
      <c r="L13" s="3"/>
      <c r="M13" s="3"/>
      <c r="N13" s="3"/>
      <c r="O13" s="3"/>
      <c r="AA13" s="3"/>
      <c r="AB13" s="3"/>
    </row>
    <row r="14" spans="2:28" ht="12.75">
      <c r="B14" s="77" t="s">
        <v>106</v>
      </c>
      <c r="C14" s="160">
        <v>-1865</v>
      </c>
      <c r="D14" s="160">
        <v>-1749</v>
      </c>
      <c r="E14" s="160">
        <v>-564</v>
      </c>
      <c r="F14" s="160">
        <v>-542</v>
      </c>
      <c r="G14" s="158">
        <f t="shared" si="3"/>
        <v>0.06632361349342482</v>
      </c>
      <c r="H14" s="84">
        <f t="shared" si="2"/>
        <v>-116</v>
      </c>
      <c r="I14" s="158">
        <f t="shared" si="0"/>
        <v>0.04059040590405904</v>
      </c>
      <c r="J14" s="84">
        <f t="shared" si="1"/>
        <v>-22</v>
      </c>
      <c r="AA14" s="3"/>
      <c r="AB14" s="3"/>
    </row>
    <row r="15" spans="2:28" ht="12.75">
      <c r="B15" s="77" t="s">
        <v>107</v>
      </c>
      <c r="C15" s="160">
        <v>-819</v>
      </c>
      <c r="D15" s="160">
        <v>-793</v>
      </c>
      <c r="E15" s="160">
        <v>-112</v>
      </c>
      <c r="F15" s="160">
        <v>-123</v>
      </c>
      <c r="G15" s="158">
        <f t="shared" si="3"/>
        <v>0.03278688524590164</v>
      </c>
      <c r="H15" s="84">
        <f t="shared" si="2"/>
        <v>-26</v>
      </c>
      <c r="I15" s="158">
        <f t="shared" si="0"/>
        <v>-0.08943089430894309</v>
      </c>
      <c r="J15" s="84">
        <f t="shared" si="1"/>
        <v>11</v>
      </c>
      <c r="AA15" s="3"/>
      <c r="AB15" s="3"/>
    </row>
    <row r="16" spans="2:28" ht="12.75">
      <c r="B16" s="77" t="s">
        <v>108</v>
      </c>
      <c r="C16" s="160">
        <v>-722</v>
      </c>
      <c r="D16" s="160">
        <v>-342</v>
      </c>
      <c r="E16" s="160">
        <v>-393</v>
      </c>
      <c r="F16" s="160">
        <v>-64</v>
      </c>
      <c r="G16" s="158">
        <f t="shared" si="3"/>
        <v>1.1111111111111112</v>
      </c>
      <c r="H16" s="84">
        <f t="shared" si="2"/>
        <v>-380</v>
      </c>
      <c r="I16" s="158">
        <f t="shared" si="0"/>
        <v>5.140625</v>
      </c>
      <c r="J16" s="84">
        <f t="shared" si="1"/>
        <v>-329</v>
      </c>
      <c r="AA16" s="3"/>
      <c r="AB16" s="3"/>
    </row>
    <row r="17" spans="2:28" ht="12.75">
      <c r="B17" s="77" t="s">
        <v>1</v>
      </c>
      <c r="C17" s="160">
        <v>1120</v>
      </c>
      <c r="D17" s="160">
        <v>992</v>
      </c>
      <c r="E17" s="160">
        <v>433</v>
      </c>
      <c r="F17" s="160">
        <v>385</v>
      </c>
      <c r="G17" s="158">
        <f t="shared" si="3"/>
        <v>0.12903225806451613</v>
      </c>
      <c r="H17" s="84">
        <f t="shared" si="2"/>
        <v>128</v>
      </c>
      <c r="I17" s="158">
        <f t="shared" si="0"/>
        <v>0.12467532467532468</v>
      </c>
      <c r="J17" s="84">
        <f t="shared" si="1"/>
        <v>48</v>
      </c>
      <c r="K17" s="3"/>
      <c r="L17" s="3"/>
      <c r="M17" s="3"/>
      <c r="N17" s="3"/>
      <c r="O17" s="3"/>
      <c r="AA17" s="3"/>
      <c r="AB17" s="3"/>
    </row>
    <row r="18" spans="2:28" ht="12.75">
      <c r="B18" s="78" t="s">
        <v>113</v>
      </c>
      <c r="C18" s="160">
        <v>-463</v>
      </c>
      <c r="D18" s="160">
        <v>-833</v>
      </c>
      <c r="E18" s="160">
        <v>-374</v>
      </c>
      <c r="F18" s="160">
        <v>-797</v>
      </c>
      <c r="G18" s="158">
        <f t="shared" si="3"/>
        <v>-0.44417767106842737</v>
      </c>
      <c r="H18" s="84">
        <f t="shared" si="2"/>
        <v>370</v>
      </c>
      <c r="I18" s="158">
        <f t="shared" si="0"/>
        <v>-0.5307402760351317</v>
      </c>
      <c r="J18" s="84">
        <f t="shared" si="1"/>
        <v>423</v>
      </c>
      <c r="AA18" s="3"/>
      <c r="AB18" s="3"/>
    </row>
    <row r="19" spans="2:28" ht="13.5" thickBot="1">
      <c r="B19" s="102" t="s">
        <v>109</v>
      </c>
      <c r="C19" s="103">
        <v>7115</v>
      </c>
      <c r="D19" s="103">
        <v>6579</v>
      </c>
      <c r="E19" s="103">
        <v>1347</v>
      </c>
      <c r="F19" s="103">
        <v>1323</v>
      </c>
      <c r="G19" s="159">
        <f t="shared" si="3"/>
        <v>0.08147134822921416</v>
      </c>
      <c r="H19" s="105">
        <f t="shared" si="2"/>
        <v>536</v>
      </c>
      <c r="I19" s="159">
        <f t="shared" si="0"/>
        <v>0.018140589569160998</v>
      </c>
      <c r="J19" s="105">
        <f t="shared" si="1"/>
        <v>24</v>
      </c>
      <c r="K19" s="3"/>
      <c r="L19" s="3"/>
      <c r="M19" s="3"/>
      <c r="N19" s="3"/>
      <c r="O19" s="3"/>
      <c r="AA19" s="3"/>
      <c r="AB19" s="3"/>
    </row>
    <row r="20" spans="2:28" ht="12.75">
      <c r="B20" s="76" t="s">
        <v>40</v>
      </c>
      <c r="C20" s="80">
        <v>-2720</v>
      </c>
      <c r="D20" s="80">
        <v>-2669</v>
      </c>
      <c r="E20" s="80">
        <v>-751</v>
      </c>
      <c r="F20" s="80">
        <v>-673</v>
      </c>
      <c r="G20" s="158">
        <f t="shared" si="3"/>
        <v>0.01910828025477707</v>
      </c>
      <c r="H20" s="84">
        <f t="shared" si="2"/>
        <v>-51</v>
      </c>
      <c r="I20" s="158">
        <f t="shared" si="0"/>
        <v>0.11589895988112928</v>
      </c>
      <c r="J20" s="84">
        <f t="shared" si="1"/>
        <v>-78</v>
      </c>
      <c r="AA20" s="3"/>
      <c r="AB20" s="3"/>
    </row>
    <row r="21" spans="2:28" ht="13.5" thickBot="1">
      <c r="B21" s="102" t="s">
        <v>110</v>
      </c>
      <c r="C21" s="103">
        <v>4395</v>
      </c>
      <c r="D21" s="103">
        <v>3910</v>
      </c>
      <c r="E21" s="103">
        <v>596</v>
      </c>
      <c r="F21" s="103">
        <v>650</v>
      </c>
      <c r="G21" s="159">
        <f t="shared" si="3"/>
        <v>0.12404092071611253</v>
      </c>
      <c r="H21" s="105">
        <f t="shared" si="2"/>
        <v>485</v>
      </c>
      <c r="I21" s="159">
        <f t="shared" si="0"/>
        <v>-0.08307692307692308</v>
      </c>
      <c r="J21" s="105">
        <f t="shared" si="1"/>
        <v>-54</v>
      </c>
      <c r="K21" s="3"/>
      <c r="L21" s="3"/>
      <c r="M21" s="3"/>
      <c r="N21" s="3"/>
      <c r="O21" s="3"/>
      <c r="AA21" s="3"/>
      <c r="AB21" s="3"/>
    </row>
    <row r="22" spans="2:28" ht="12.75">
      <c r="B22" s="79" t="s">
        <v>7</v>
      </c>
      <c r="C22" s="80">
        <v>-4</v>
      </c>
      <c r="D22" s="80">
        <v>-16</v>
      </c>
      <c r="E22" s="80">
        <v>-14</v>
      </c>
      <c r="F22" s="80">
        <v>-47</v>
      </c>
      <c r="G22" s="158">
        <f t="shared" si="3"/>
        <v>-0.75</v>
      </c>
      <c r="H22" s="84">
        <f t="shared" si="2"/>
        <v>12</v>
      </c>
      <c r="I22" s="158">
        <f t="shared" si="0"/>
        <v>-0.7021276595744681</v>
      </c>
      <c r="J22" s="84">
        <f t="shared" si="1"/>
        <v>33</v>
      </c>
      <c r="AA22" s="3"/>
      <c r="AB22" s="3"/>
    </row>
    <row r="23" spans="2:28" ht="12.75">
      <c r="B23" s="78" t="s">
        <v>112</v>
      </c>
      <c r="C23" s="80">
        <v>111</v>
      </c>
      <c r="D23" s="80">
        <v>28</v>
      </c>
      <c r="E23" s="80">
        <v>34</v>
      </c>
      <c r="F23" s="80">
        <v>7</v>
      </c>
      <c r="G23" s="158">
        <f t="shared" si="3"/>
        <v>2.9642857142857144</v>
      </c>
      <c r="H23" s="85">
        <f t="shared" si="2"/>
        <v>83</v>
      </c>
      <c r="I23" s="158">
        <f t="shared" si="0"/>
        <v>3.857142857142857</v>
      </c>
      <c r="J23" s="85">
        <f t="shared" si="1"/>
        <v>27</v>
      </c>
      <c r="K23" s="3"/>
      <c r="L23" s="3"/>
      <c r="M23" s="3"/>
      <c r="N23" s="3"/>
      <c r="O23" s="3"/>
      <c r="AA23" s="3"/>
      <c r="AB23" s="3"/>
    </row>
    <row r="24" spans="2:28" ht="13.5" thickBot="1">
      <c r="B24" s="102" t="s">
        <v>111</v>
      </c>
      <c r="C24" s="103">
        <v>4502</v>
      </c>
      <c r="D24" s="103">
        <v>3922</v>
      </c>
      <c r="E24" s="103">
        <v>616</v>
      </c>
      <c r="F24" s="103">
        <v>610</v>
      </c>
      <c r="G24" s="159">
        <f t="shared" si="3"/>
        <v>0.14788373278939318</v>
      </c>
      <c r="H24" s="105">
        <f t="shared" si="2"/>
        <v>580</v>
      </c>
      <c r="I24" s="159">
        <f t="shared" si="0"/>
        <v>0.009836065573770493</v>
      </c>
      <c r="J24" s="105">
        <f t="shared" si="1"/>
        <v>6</v>
      </c>
      <c r="AA24" s="3"/>
      <c r="AB24" s="3"/>
    </row>
    <row r="25" spans="2:28" ht="12.75">
      <c r="B25" s="76" t="s">
        <v>10</v>
      </c>
      <c r="C25" s="80">
        <v>-1293</v>
      </c>
      <c r="D25" s="80">
        <v>-1001</v>
      </c>
      <c r="E25" s="80">
        <v>-228</v>
      </c>
      <c r="F25" s="80">
        <v>-153</v>
      </c>
      <c r="G25" s="158">
        <f t="shared" si="3"/>
        <v>0.2917082917082917</v>
      </c>
      <c r="H25" s="84">
        <f t="shared" si="2"/>
        <v>-292</v>
      </c>
      <c r="I25" s="158">
        <f t="shared" si="0"/>
        <v>0.49019607843137253</v>
      </c>
      <c r="J25" s="84">
        <f t="shared" si="1"/>
        <v>-75</v>
      </c>
      <c r="AA25" s="3"/>
      <c r="AB25" s="3"/>
    </row>
    <row r="26" spans="2:28" ht="13.5" thickBot="1">
      <c r="B26" s="102" t="s">
        <v>8</v>
      </c>
      <c r="C26" s="103">
        <v>3209</v>
      </c>
      <c r="D26" s="103">
        <v>2921</v>
      </c>
      <c r="E26" s="103">
        <v>388</v>
      </c>
      <c r="F26" s="103">
        <v>457</v>
      </c>
      <c r="G26" s="159">
        <f t="shared" si="3"/>
        <v>0.09859637110578569</v>
      </c>
      <c r="H26" s="105">
        <f t="shared" si="2"/>
        <v>288</v>
      </c>
      <c r="I26" s="159">
        <f t="shared" si="0"/>
        <v>-0.15098468271334792</v>
      </c>
      <c r="J26" s="105">
        <f t="shared" si="1"/>
        <v>-69</v>
      </c>
      <c r="P26" s="3"/>
      <c r="Q26" s="3"/>
      <c r="R26" s="3"/>
      <c r="S26" s="3"/>
      <c r="T26" s="3"/>
      <c r="U26" s="3"/>
      <c r="V26" s="3"/>
      <c r="W26" s="3"/>
      <c r="X26" s="3"/>
      <c r="Z26" s="3"/>
      <c r="AA26" s="3"/>
      <c r="AB26" s="3"/>
    </row>
    <row r="27" spans="2:4" ht="12.75">
      <c r="B27" s="93"/>
      <c r="C27" s="2"/>
      <c r="D27" s="2"/>
    </row>
    <row r="28" spans="2:4" ht="38.25">
      <c r="B28" s="149" t="s">
        <v>235</v>
      </c>
      <c r="C28" s="2"/>
      <c r="D28" s="2"/>
    </row>
    <row r="29" spans="2:3" ht="12.75">
      <c r="B29" s="93"/>
      <c r="C29" s="2"/>
    </row>
    <row r="30" spans="2:3" ht="12.75" customHeight="1">
      <c r="B30" s="94"/>
      <c r="C30" s="2"/>
    </row>
    <row r="31" spans="2:3" ht="12.75" customHeight="1">
      <c r="B31" s="94"/>
      <c r="C31" s="2"/>
    </row>
    <row r="32" spans="2:3" ht="12.75" customHeight="1">
      <c r="B32" s="94"/>
      <c r="C32" s="2"/>
    </row>
    <row r="33" spans="2:4" ht="12.75" customHeight="1">
      <c r="B33" s="93"/>
      <c r="C33" s="2"/>
      <c r="D33" s="2"/>
    </row>
    <row r="34" spans="2:4" ht="12.75" customHeight="1">
      <c r="B34" s="94"/>
      <c r="C34" s="2"/>
      <c r="D34" s="2"/>
    </row>
    <row r="35" spans="2:3" ht="12.75" customHeight="1">
      <c r="B35" s="93"/>
      <c r="C35" s="2"/>
    </row>
    <row r="36" spans="2:3" ht="12.75" customHeight="1">
      <c r="B36" s="94"/>
      <c r="C36" s="2"/>
    </row>
    <row r="37" spans="2:3" ht="12.75">
      <c r="B37" s="94"/>
      <c r="C37" s="2"/>
    </row>
    <row r="38" spans="2:3" ht="12.75">
      <c r="B38" s="94"/>
      <c r="C38" s="2"/>
    </row>
    <row r="39" spans="2:3" ht="12.75">
      <c r="B39" s="94"/>
      <c r="C39" s="2"/>
    </row>
    <row r="40" ht="12.75">
      <c r="C40" s="2"/>
    </row>
    <row r="41" spans="2:3" ht="21">
      <c r="B41" s="107"/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 customHeight="1">
      <c r="C59" s="2"/>
      <c r="D59" s="2"/>
    </row>
    <row r="60" spans="3:4" ht="12.75" customHeight="1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ht="12.75">
      <c r="C74" s="2"/>
    </row>
    <row r="75" ht="12.75">
      <c r="C7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5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96"/>
      <c r="C2" s="96"/>
      <c r="D2" s="96"/>
      <c r="E2" s="75"/>
      <c r="F2" s="75"/>
      <c r="G2" s="8"/>
    </row>
    <row r="3" spans="2:4" ht="12.75">
      <c r="B3" s="2"/>
      <c r="C3" s="2"/>
      <c r="D3" s="82"/>
    </row>
    <row r="4" spans="2:19" ht="75.75" customHeight="1">
      <c r="B4" s="108" t="s">
        <v>145</v>
      </c>
      <c r="C4" s="99" t="s">
        <v>249</v>
      </c>
      <c r="D4" s="99" t="s">
        <v>227</v>
      </c>
      <c r="E4" s="100" t="s">
        <v>115</v>
      </c>
      <c r="F4" s="100" t="s">
        <v>116</v>
      </c>
      <c r="G4" s="101"/>
      <c r="N4" s="3"/>
      <c r="O4" s="3"/>
      <c r="P4" s="3"/>
      <c r="Q4" s="3"/>
      <c r="R4" s="3"/>
      <c r="S4" s="3"/>
    </row>
    <row r="5" spans="2:19" ht="12" customHeight="1">
      <c r="B5" s="131"/>
      <c r="C5" s="132" t="s">
        <v>148</v>
      </c>
      <c r="D5" s="132" t="s">
        <v>148</v>
      </c>
      <c r="E5" s="133" t="s">
        <v>114</v>
      </c>
      <c r="F5" s="133" t="s">
        <v>148</v>
      </c>
      <c r="G5" s="83"/>
      <c r="N5" s="3"/>
      <c r="O5" s="3"/>
      <c r="P5" s="3"/>
      <c r="Q5" s="3"/>
      <c r="R5" s="3"/>
      <c r="S5" s="3"/>
    </row>
    <row r="6" spans="2:19" ht="12" customHeight="1" thickBot="1">
      <c r="B6" s="134"/>
      <c r="C6" s="135"/>
      <c r="D6" s="135"/>
      <c r="E6" s="137"/>
      <c r="F6" s="137"/>
      <c r="G6" s="83"/>
      <c r="N6" s="3"/>
      <c r="O6" s="3"/>
      <c r="P6" s="3"/>
      <c r="Q6" s="3"/>
      <c r="R6" s="3"/>
      <c r="S6" s="3"/>
    </row>
    <row r="7" spans="2:7" ht="12.75">
      <c r="B7" s="109" t="s">
        <v>4</v>
      </c>
      <c r="C7" s="80"/>
      <c r="D7" s="80"/>
      <c r="E7" s="158">
        <f>_xlfn.IFERROR(C7/D7-1,"")</f>
      </c>
      <c r="F7" s="84"/>
      <c r="G7" s="84"/>
    </row>
    <row r="8" spans="2:7" ht="12.75">
      <c r="B8" s="77" t="s">
        <v>14</v>
      </c>
      <c r="C8" s="80">
        <v>34236</v>
      </c>
      <c r="D8" s="80">
        <v>32452</v>
      </c>
      <c r="E8" s="86">
        <f aca="true" t="shared" si="0" ref="E8:E50">_xlfn.IFERROR(C8/D8-1,"")</f>
        <v>0.054973499322075625</v>
      </c>
      <c r="F8" s="84">
        <f aca="true" t="shared" si="1" ref="F8:F50">C8-D8</f>
        <v>1784</v>
      </c>
      <c r="G8" s="84"/>
    </row>
    <row r="9" spans="2:32" ht="12.75">
      <c r="B9" s="77" t="s">
        <v>15</v>
      </c>
      <c r="C9" s="80">
        <v>1173</v>
      </c>
      <c r="D9" s="80">
        <v>1115</v>
      </c>
      <c r="E9" s="86">
        <f t="shared" si="0"/>
        <v>0.052017937219730914</v>
      </c>
      <c r="F9" s="84">
        <f t="shared" si="1"/>
        <v>58</v>
      </c>
      <c r="G9" s="106"/>
      <c r="N9" s="3"/>
      <c r="O9" s="3"/>
      <c r="P9" s="3"/>
      <c r="Q9" s="3"/>
      <c r="R9" s="3"/>
      <c r="S9" s="3"/>
      <c r="AF9" s="3"/>
    </row>
    <row r="10" spans="2:32" ht="12.75">
      <c r="B10" s="77" t="s">
        <v>117</v>
      </c>
      <c r="C10" s="80">
        <v>94</v>
      </c>
      <c r="D10" s="80">
        <v>141</v>
      </c>
      <c r="E10" s="86">
        <f>_xlfn.IFERROR(C10/D10-1,"")</f>
        <v>-0.33333333333333337</v>
      </c>
      <c r="F10" s="84">
        <f t="shared" si="1"/>
        <v>-47</v>
      </c>
      <c r="G10" s="84"/>
      <c r="AF10" s="3"/>
    </row>
    <row r="11" spans="2:32" ht="12.75">
      <c r="B11" s="77" t="s">
        <v>133</v>
      </c>
      <c r="C11" s="80">
        <v>1806</v>
      </c>
      <c r="D11" s="80">
        <v>1601</v>
      </c>
      <c r="E11" s="86">
        <f t="shared" si="0"/>
        <v>0.12804497189256714</v>
      </c>
      <c r="F11" s="84">
        <f t="shared" si="1"/>
        <v>205</v>
      </c>
      <c r="G11" s="84"/>
      <c r="AF11" s="3"/>
    </row>
    <row r="12" spans="2:32" ht="12.75">
      <c r="B12" s="77" t="s">
        <v>120</v>
      </c>
      <c r="C12" s="80">
        <v>226</v>
      </c>
      <c r="D12" s="80">
        <v>0</v>
      </c>
      <c r="E12" s="86">
        <f t="shared" si="0"/>
      </c>
      <c r="F12" s="84">
        <f t="shared" si="1"/>
        <v>226</v>
      </c>
      <c r="G12" s="84"/>
      <c r="N12" s="3"/>
      <c r="O12" s="3"/>
      <c r="P12" s="3"/>
      <c r="Q12" s="3"/>
      <c r="R12" s="3"/>
      <c r="S12" s="3"/>
      <c r="AE12" s="3"/>
      <c r="AF12" s="3"/>
    </row>
    <row r="13" spans="2:32" ht="12.75">
      <c r="B13" s="77" t="s">
        <v>78</v>
      </c>
      <c r="C13" s="80">
        <v>1363</v>
      </c>
      <c r="D13" s="80">
        <v>1055</v>
      </c>
      <c r="E13" s="86">
        <f t="shared" si="0"/>
        <v>0.2919431279620852</v>
      </c>
      <c r="F13" s="84">
        <f t="shared" si="1"/>
        <v>308</v>
      </c>
      <c r="G13" s="84"/>
      <c r="AE13" s="3"/>
      <c r="AF13" s="3"/>
    </row>
    <row r="14" spans="2:32" ht="13.5" thickBot="1">
      <c r="B14" s="102" t="s">
        <v>118</v>
      </c>
      <c r="C14" s="103">
        <v>38898</v>
      </c>
      <c r="D14" s="103">
        <v>36364</v>
      </c>
      <c r="E14" s="104">
        <f t="shared" si="0"/>
        <v>0.0696843031569685</v>
      </c>
      <c r="F14" s="105">
        <f t="shared" si="1"/>
        <v>2534</v>
      </c>
      <c r="G14" s="84"/>
      <c r="AE14" s="3"/>
      <c r="AF14" s="3"/>
    </row>
    <row r="15" spans="2:32" ht="12.75">
      <c r="B15" s="77" t="s">
        <v>36</v>
      </c>
      <c r="C15" s="80">
        <v>3364</v>
      </c>
      <c r="D15" s="80">
        <v>2748</v>
      </c>
      <c r="E15" s="86">
        <f t="shared" si="0"/>
        <v>0.22416302765647744</v>
      </c>
      <c r="F15" s="84">
        <f t="shared" si="1"/>
        <v>616</v>
      </c>
      <c r="G15" s="84"/>
      <c r="N15" s="3"/>
      <c r="O15" s="3"/>
      <c r="P15" s="3"/>
      <c r="Q15" s="3"/>
      <c r="R15" s="3"/>
      <c r="S15" s="3"/>
      <c r="AE15" s="3"/>
      <c r="AF15" s="3"/>
    </row>
    <row r="16" spans="2:32" ht="12.75">
      <c r="B16" s="77" t="s">
        <v>119</v>
      </c>
      <c r="C16" s="80">
        <v>5742</v>
      </c>
      <c r="D16" s="80">
        <v>5781</v>
      </c>
      <c r="E16" s="86">
        <f t="shared" si="0"/>
        <v>-0.006746237675142708</v>
      </c>
      <c r="F16" s="84">
        <f t="shared" si="1"/>
        <v>-39</v>
      </c>
      <c r="G16" s="84"/>
      <c r="AE16" s="3"/>
      <c r="AF16" s="3"/>
    </row>
    <row r="17" spans="2:32" ht="12.75">
      <c r="B17" s="77" t="s">
        <v>120</v>
      </c>
      <c r="C17" s="80">
        <v>1092</v>
      </c>
      <c r="D17" s="80">
        <v>450</v>
      </c>
      <c r="E17" s="86">
        <f t="shared" si="0"/>
        <v>1.4266666666666667</v>
      </c>
      <c r="F17" s="84">
        <f t="shared" si="1"/>
        <v>642</v>
      </c>
      <c r="G17" s="106"/>
      <c r="N17" s="3"/>
      <c r="O17" s="3"/>
      <c r="P17" s="3"/>
      <c r="Q17" s="3"/>
      <c r="R17" s="3"/>
      <c r="S17" s="3"/>
      <c r="AE17" s="3"/>
      <c r="AF17" s="3"/>
    </row>
    <row r="18" spans="2:32" ht="12.75">
      <c r="B18" s="77" t="s">
        <v>78</v>
      </c>
      <c r="C18" s="80">
        <v>204</v>
      </c>
      <c r="D18" s="80">
        <v>216</v>
      </c>
      <c r="E18" s="86">
        <f t="shared" si="0"/>
        <v>-0.05555555555555558</v>
      </c>
      <c r="F18" s="84">
        <f t="shared" si="1"/>
        <v>-12</v>
      </c>
      <c r="G18" s="84"/>
      <c r="AE18" s="3"/>
      <c r="AF18" s="3"/>
    </row>
    <row r="19" spans="2:32" ht="12.75">
      <c r="B19" s="77" t="s">
        <v>29</v>
      </c>
      <c r="C19" s="80">
        <v>3925</v>
      </c>
      <c r="D19" s="80">
        <v>2578</v>
      </c>
      <c r="E19" s="86">
        <f t="shared" si="0"/>
        <v>0.5224980605120249</v>
      </c>
      <c r="F19" s="84">
        <f t="shared" si="1"/>
        <v>1347</v>
      </c>
      <c r="G19" s="106"/>
      <c r="N19" s="3"/>
      <c r="O19" s="3"/>
      <c r="P19" s="3"/>
      <c r="Q19" s="3"/>
      <c r="R19" s="3"/>
      <c r="S19" s="3"/>
      <c r="AE19" s="3"/>
      <c r="AF19" s="3"/>
    </row>
    <row r="20" spans="2:32" ht="12.75">
      <c r="B20" s="77" t="s">
        <v>121</v>
      </c>
      <c r="C20" s="80">
        <v>46</v>
      </c>
      <c r="D20" s="80">
        <v>66</v>
      </c>
      <c r="E20" s="86">
        <f t="shared" si="0"/>
        <v>-0.303030303030303</v>
      </c>
      <c r="F20" s="84">
        <f t="shared" si="1"/>
        <v>-20</v>
      </c>
      <c r="G20" s="84"/>
      <c r="AE20" s="3"/>
      <c r="AF20" s="3"/>
    </row>
    <row r="21" spans="2:32" ht="13.5" thickBot="1">
      <c r="B21" s="102" t="s">
        <v>122</v>
      </c>
      <c r="C21" s="103">
        <v>14373</v>
      </c>
      <c r="D21" s="103">
        <v>11839</v>
      </c>
      <c r="E21" s="104">
        <f t="shared" si="0"/>
        <v>0.21403834783343179</v>
      </c>
      <c r="F21" s="105">
        <f t="shared" si="1"/>
        <v>2534</v>
      </c>
      <c r="G21" s="84"/>
      <c r="N21" s="3"/>
      <c r="O21" s="3"/>
      <c r="P21" s="3"/>
      <c r="Q21" s="3"/>
      <c r="R21" s="3"/>
      <c r="S21" s="3"/>
      <c r="AE21" s="3"/>
      <c r="AF21" s="3"/>
    </row>
    <row r="22" spans="2:32" ht="12.75">
      <c r="B22" s="109" t="s">
        <v>262</v>
      </c>
      <c r="C22" s="110">
        <v>53271</v>
      </c>
      <c r="D22" s="110">
        <v>48203</v>
      </c>
      <c r="E22" s="111">
        <f>_xlfn.IFERROR(C22/D22-1,"")</f>
        <v>0.10513868431425433</v>
      </c>
      <c r="F22" s="106">
        <f>C22-D22</f>
        <v>5068</v>
      </c>
      <c r="G22" s="84"/>
      <c r="N22" s="3"/>
      <c r="O22" s="3"/>
      <c r="P22" s="3"/>
      <c r="Q22" s="3"/>
      <c r="R22" s="3"/>
      <c r="S22" s="3"/>
      <c r="AE22" s="3"/>
      <c r="AF22" s="3"/>
    </row>
    <row r="23" spans="2:32" ht="12.75">
      <c r="B23" s="109"/>
      <c r="C23" s="80"/>
      <c r="D23" s="80"/>
      <c r="E23" s="86"/>
      <c r="F23" s="84"/>
      <c r="G23" s="84"/>
      <c r="AE23" s="3"/>
      <c r="AF23" s="3"/>
    </row>
    <row r="24" spans="2:32" ht="12.75">
      <c r="B24" s="109" t="s">
        <v>123</v>
      </c>
      <c r="C24" s="80"/>
      <c r="D24" s="80"/>
      <c r="E24" s="86">
        <f t="shared" si="0"/>
      </c>
      <c r="F24" s="84"/>
      <c r="G24" s="106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2.75">
      <c r="B25" s="77" t="s">
        <v>124</v>
      </c>
      <c r="C25" s="80">
        <v>7518</v>
      </c>
      <c r="D25" s="80">
        <v>7518</v>
      </c>
      <c r="E25" s="86">
        <f t="shared" si="0"/>
        <v>0</v>
      </c>
      <c r="F25" s="84">
        <f t="shared" si="1"/>
        <v>0</v>
      </c>
      <c r="G25" s="87"/>
    </row>
    <row r="26" spans="2:7" ht="12.75">
      <c r="B26" s="77" t="s">
        <v>241</v>
      </c>
      <c r="C26" s="80">
        <v>73</v>
      </c>
      <c r="D26" s="80">
        <v>7</v>
      </c>
      <c r="E26" s="86">
        <f>_xlfn.IFERROR(C26/D26-1,"")</f>
        <v>9.428571428571429</v>
      </c>
      <c r="F26" s="84">
        <f>C26-D26</f>
        <v>66</v>
      </c>
      <c r="G26" s="84"/>
    </row>
    <row r="27" spans="2:7" ht="12.75">
      <c r="B27" s="77" t="s">
        <v>125</v>
      </c>
      <c r="C27" s="80">
        <v>-203</v>
      </c>
      <c r="D27" s="80">
        <v>-165</v>
      </c>
      <c r="E27" s="86">
        <f>_xlfn.IFERROR(C27/D27-1,"")</f>
        <v>0.23030303030303023</v>
      </c>
      <c r="F27" s="84">
        <f>C27-D27</f>
        <v>-38</v>
      </c>
      <c r="G27" s="85"/>
    </row>
    <row r="28" spans="2:6" ht="12.75">
      <c r="B28" s="77" t="s">
        <v>53</v>
      </c>
      <c r="C28" s="80">
        <v>29246</v>
      </c>
      <c r="D28" s="80">
        <v>26266</v>
      </c>
      <c r="E28" s="86">
        <f t="shared" si="0"/>
        <v>0.11345465620954842</v>
      </c>
      <c r="F28" s="84">
        <f t="shared" si="1"/>
        <v>2980</v>
      </c>
    </row>
    <row r="29" spans="2:6" ht="12.75">
      <c r="B29" s="77" t="s">
        <v>126</v>
      </c>
      <c r="C29" s="80">
        <v>36634</v>
      </c>
      <c r="D29" s="80">
        <v>33626</v>
      </c>
      <c r="E29" s="86">
        <f t="shared" si="0"/>
        <v>0.08945458871111645</v>
      </c>
      <c r="F29" s="84">
        <f t="shared" si="1"/>
        <v>3008</v>
      </c>
    </row>
    <row r="30" spans="2:6" ht="12.75">
      <c r="B30" s="77" t="s">
        <v>127</v>
      </c>
      <c r="C30" s="80">
        <v>-2</v>
      </c>
      <c r="D30" s="80">
        <v>1</v>
      </c>
      <c r="E30" s="86">
        <f t="shared" si="0"/>
        <v>-3</v>
      </c>
      <c r="F30" s="84">
        <f t="shared" si="1"/>
        <v>-3</v>
      </c>
    </row>
    <row r="31" spans="2:6" ht="13.5" thickBot="1">
      <c r="B31" s="102" t="s">
        <v>263</v>
      </c>
      <c r="C31" s="103">
        <v>36632</v>
      </c>
      <c r="D31" s="103">
        <v>33627</v>
      </c>
      <c r="E31" s="104">
        <f t="shared" si="0"/>
        <v>0.08936271448538369</v>
      </c>
      <c r="F31" s="105">
        <f t="shared" si="1"/>
        <v>3005</v>
      </c>
    </row>
    <row r="32" spans="2:6" ht="12.75">
      <c r="B32" s="77" t="s">
        <v>128</v>
      </c>
      <c r="C32" s="80">
        <v>1178</v>
      </c>
      <c r="D32" s="80">
        <v>951</v>
      </c>
      <c r="E32" s="86">
        <f t="shared" si="0"/>
        <v>0.23869610935857</v>
      </c>
      <c r="F32" s="84">
        <f t="shared" si="1"/>
        <v>227</v>
      </c>
    </row>
    <row r="33" spans="2:6" ht="12.75">
      <c r="B33" s="77" t="s">
        <v>120</v>
      </c>
      <c r="C33" s="80">
        <v>105</v>
      </c>
      <c r="D33" s="80">
        <v>0</v>
      </c>
      <c r="E33" s="86">
        <f t="shared" si="0"/>
      </c>
      <c r="F33" s="84">
        <f>C33-D33</f>
        <v>105</v>
      </c>
    </row>
    <row r="34" spans="2:6" ht="12.75">
      <c r="B34" s="77" t="s">
        <v>63</v>
      </c>
      <c r="C34" s="80">
        <v>808</v>
      </c>
      <c r="D34" s="80">
        <v>725</v>
      </c>
      <c r="E34" s="86">
        <f t="shared" si="0"/>
        <v>0.11448275862068957</v>
      </c>
      <c r="F34" s="84">
        <f t="shared" si="1"/>
        <v>83</v>
      </c>
    </row>
    <row r="35" spans="2:6" ht="12.75">
      <c r="B35" s="77" t="s">
        <v>129</v>
      </c>
      <c r="C35" s="80">
        <v>1917</v>
      </c>
      <c r="D35" s="80">
        <v>1717</v>
      </c>
      <c r="E35" s="86">
        <f t="shared" si="0"/>
        <v>0.11648223645893996</v>
      </c>
      <c r="F35" s="84">
        <f t="shared" si="1"/>
        <v>200</v>
      </c>
    </row>
    <row r="36" spans="2:6" ht="12.75">
      <c r="B36" s="77" t="s">
        <v>130</v>
      </c>
      <c r="C36" s="80">
        <v>197</v>
      </c>
      <c r="D36" s="80">
        <v>181</v>
      </c>
      <c r="E36" s="86">
        <f t="shared" si="0"/>
        <v>0.08839779005524862</v>
      </c>
      <c r="F36" s="84">
        <f t="shared" si="1"/>
        <v>16</v>
      </c>
    </row>
    <row r="37" spans="2:6" ht="12.75">
      <c r="B37" s="77" t="s">
        <v>131</v>
      </c>
      <c r="C37" s="80">
        <v>720</v>
      </c>
      <c r="D37" s="80">
        <v>767</v>
      </c>
      <c r="E37" s="86">
        <f t="shared" si="0"/>
        <v>-0.06127770534550192</v>
      </c>
      <c r="F37" s="84">
        <f t="shared" si="1"/>
        <v>-47</v>
      </c>
    </row>
    <row r="38" spans="2:6" ht="12.75">
      <c r="B38" s="77" t="s">
        <v>64</v>
      </c>
      <c r="C38" s="80">
        <v>2066</v>
      </c>
      <c r="D38" s="80">
        <v>2019</v>
      </c>
      <c r="E38" s="86">
        <f t="shared" si="0"/>
        <v>0.023278850916295113</v>
      </c>
      <c r="F38" s="84">
        <f t="shared" si="1"/>
        <v>47</v>
      </c>
    </row>
    <row r="39" spans="2:6" ht="12.75">
      <c r="B39" s="77" t="s">
        <v>132</v>
      </c>
      <c r="C39" s="80">
        <v>264</v>
      </c>
      <c r="D39" s="80">
        <v>644</v>
      </c>
      <c r="E39" s="86">
        <f t="shared" si="0"/>
        <v>-0.5900621118012422</v>
      </c>
      <c r="F39" s="84">
        <f t="shared" si="1"/>
        <v>-380</v>
      </c>
    </row>
    <row r="40" spans="2:6" ht="13.5" thickBot="1">
      <c r="B40" s="102" t="s">
        <v>21</v>
      </c>
      <c r="C40" s="103">
        <v>7255</v>
      </c>
      <c r="D40" s="103">
        <v>7004</v>
      </c>
      <c r="E40" s="104">
        <f t="shared" si="0"/>
        <v>0.03583666476299263</v>
      </c>
      <c r="F40" s="105">
        <f t="shared" si="1"/>
        <v>251</v>
      </c>
    </row>
    <row r="41" spans="2:6" ht="12.75">
      <c r="B41" s="77" t="s">
        <v>128</v>
      </c>
      <c r="C41" s="80">
        <v>2524</v>
      </c>
      <c r="D41" s="80">
        <v>2055</v>
      </c>
      <c r="E41" s="86">
        <f t="shared" si="0"/>
        <v>0.2282238442822384</v>
      </c>
      <c r="F41" s="84">
        <f t="shared" si="1"/>
        <v>469</v>
      </c>
    </row>
    <row r="42" spans="2:6" ht="12.75">
      <c r="B42" s="77" t="s">
        <v>120</v>
      </c>
      <c r="C42" s="80">
        <v>1055</v>
      </c>
      <c r="D42" s="80">
        <v>322</v>
      </c>
      <c r="E42" s="86">
        <f t="shared" si="0"/>
        <v>2.2763975155279503</v>
      </c>
      <c r="F42" s="84">
        <f t="shared" si="1"/>
        <v>733</v>
      </c>
    </row>
    <row r="43" spans="2:6" ht="12.75">
      <c r="B43" s="77" t="s">
        <v>221</v>
      </c>
      <c r="C43" s="80">
        <v>3748</v>
      </c>
      <c r="D43" s="80">
        <v>3249</v>
      </c>
      <c r="E43" s="86">
        <f t="shared" si="0"/>
        <v>0.15358571868267168</v>
      </c>
      <c r="F43" s="84">
        <f t="shared" si="1"/>
        <v>499</v>
      </c>
    </row>
    <row r="44" spans="2:6" ht="12.75">
      <c r="B44" s="77" t="s">
        <v>63</v>
      </c>
      <c r="C44" s="80">
        <v>347</v>
      </c>
      <c r="D44" s="80">
        <v>371</v>
      </c>
      <c r="E44" s="86">
        <f t="shared" si="0"/>
        <v>-0.06469002695417791</v>
      </c>
      <c r="F44" s="84">
        <f t="shared" si="1"/>
        <v>-24</v>
      </c>
    </row>
    <row r="45" spans="2:6" ht="12.75">
      <c r="B45" s="77" t="s">
        <v>129</v>
      </c>
      <c r="C45" s="80">
        <v>91</v>
      </c>
      <c r="D45" s="80">
        <v>53</v>
      </c>
      <c r="E45" s="86">
        <f t="shared" si="0"/>
        <v>0.7169811320754718</v>
      </c>
      <c r="F45" s="84">
        <f t="shared" si="1"/>
        <v>38</v>
      </c>
    </row>
    <row r="46" spans="2:6" ht="12.75">
      <c r="B46" s="77" t="s">
        <v>130</v>
      </c>
      <c r="C46" s="80">
        <v>675</v>
      </c>
      <c r="D46" s="80">
        <v>621</v>
      </c>
      <c r="E46" s="86">
        <f t="shared" si="0"/>
        <v>0.08695652173913038</v>
      </c>
      <c r="F46" s="84">
        <f t="shared" si="1"/>
        <v>54</v>
      </c>
    </row>
    <row r="47" spans="2:6" ht="12.75">
      <c r="B47" s="77" t="s">
        <v>132</v>
      </c>
      <c r="C47" s="80">
        <v>944</v>
      </c>
      <c r="D47" s="80">
        <v>901</v>
      </c>
      <c r="E47" s="86">
        <f t="shared" si="0"/>
        <v>0.047724750277469585</v>
      </c>
      <c r="F47" s="84">
        <f>C47-D47</f>
        <v>43</v>
      </c>
    </row>
    <row r="48" spans="2:6" ht="12.75" customHeight="1" thickBot="1">
      <c r="B48" s="102" t="s">
        <v>42</v>
      </c>
      <c r="C48" s="103">
        <v>9384</v>
      </c>
      <c r="D48" s="103">
        <v>7572</v>
      </c>
      <c r="E48" s="104">
        <f t="shared" si="0"/>
        <v>0.23930269413629168</v>
      </c>
      <c r="F48" s="105">
        <f t="shared" si="1"/>
        <v>1812</v>
      </c>
    </row>
    <row r="49" spans="2:6" ht="12.75" customHeight="1">
      <c r="B49" s="109" t="s">
        <v>264</v>
      </c>
      <c r="C49" s="110">
        <v>16639</v>
      </c>
      <c r="D49" s="110">
        <v>14576</v>
      </c>
      <c r="E49" s="111">
        <f t="shared" si="0"/>
        <v>0.14153402854006591</v>
      </c>
      <c r="F49" s="106">
        <f t="shared" si="1"/>
        <v>2063</v>
      </c>
    </row>
    <row r="50" spans="2:6" ht="12.75" customHeight="1">
      <c r="B50" s="109" t="s">
        <v>265</v>
      </c>
      <c r="C50" s="110">
        <v>53271</v>
      </c>
      <c r="D50" s="110">
        <v>48203</v>
      </c>
      <c r="E50" s="111">
        <f t="shared" si="0"/>
        <v>0.10513868431425433</v>
      </c>
      <c r="F50" s="106">
        <f t="shared" si="1"/>
        <v>5068</v>
      </c>
    </row>
    <row r="51" spans="2:4" ht="12.75" customHeight="1">
      <c r="B51" s="70"/>
      <c r="C51" s="161"/>
      <c r="D51" s="2"/>
    </row>
    <row r="52" spans="2:4" ht="12.75" customHeight="1">
      <c r="B52" s="162" t="s">
        <v>266</v>
      </c>
      <c r="C52" s="2"/>
      <c r="D52" s="2"/>
    </row>
    <row r="53" spans="2:6" ht="12.75" customHeight="1">
      <c r="B53" s="70"/>
      <c r="E53" s="1"/>
      <c r="F53" s="1"/>
    </row>
    <row r="54" spans="2:32" s="2" customFormat="1" ht="12.75" customHeight="1">
      <c r="B54" s="9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9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9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9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9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9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9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9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Z71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0.7109375" style="1" customWidth="1"/>
    <col min="7" max="10" width="20.7109375" style="2" customWidth="1"/>
    <col min="11" max="17" width="17.7109375" style="1" customWidth="1"/>
    <col min="18" max="22" width="17.7109375" style="1" hidden="1" customWidth="1"/>
    <col min="23" max="16384" width="9.140625" style="1" customWidth="1"/>
  </cols>
  <sheetData>
    <row r="1" spans="3:5" ht="12.75">
      <c r="C1" s="95"/>
      <c r="D1" s="95"/>
      <c r="E1" s="95"/>
    </row>
    <row r="2" spans="2:10" ht="15.75" customHeight="1">
      <c r="B2" s="96"/>
      <c r="C2" s="96"/>
      <c r="D2" s="96"/>
      <c r="E2" s="96"/>
      <c r="F2" s="96"/>
      <c r="G2" s="75"/>
      <c r="H2" s="75"/>
      <c r="I2" s="75"/>
      <c r="J2" s="75"/>
    </row>
    <row r="3" spans="2:6" ht="12.75">
      <c r="B3" s="2"/>
      <c r="C3" s="2"/>
      <c r="D3" s="2"/>
      <c r="E3" s="2"/>
      <c r="F3" s="2"/>
    </row>
    <row r="4" spans="2:13" ht="75.75" customHeight="1">
      <c r="B4" s="108" t="s">
        <v>144</v>
      </c>
      <c r="C4" s="99">
        <v>2018</v>
      </c>
      <c r="D4" s="99">
        <v>2017</v>
      </c>
      <c r="E4" s="195" t="s">
        <v>247</v>
      </c>
      <c r="F4" s="195" t="s">
        <v>226</v>
      </c>
      <c r="G4" s="100" t="s">
        <v>260</v>
      </c>
      <c r="H4" s="100" t="s">
        <v>261</v>
      </c>
      <c r="I4" s="100" t="s">
        <v>250</v>
      </c>
      <c r="J4" s="100" t="s">
        <v>251</v>
      </c>
      <c r="K4" s="3"/>
      <c r="L4" s="3"/>
      <c r="M4" s="3"/>
    </row>
    <row r="5" spans="2:13" ht="12" customHeight="1">
      <c r="B5" s="131"/>
      <c r="C5" s="132" t="s">
        <v>148</v>
      </c>
      <c r="D5" s="132" t="s">
        <v>148</v>
      </c>
      <c r="E5" s="185" t="s">
        <v>148</v>
      </c>
      <c r="F5" s="185" t="s">
        <v>148</v>
      </c>
      <c r="G5" s="133" t="s">
        <v>114</v>
      </c>
      <c r="H5" s="133" t="s">
        <v>148</v>
      </c>
      <c r="I5" s="133" t="s">
        <v>114</v>
      </c>
      <c r="J5" s="133" t="s">
        <v>148</v>
      </c>
      <c r="K5" s="3"/>
      <c r="L5" s="3"/>
      <c r="M5" s="3"/>
    </row>
    <row r="6" spans="2:13" ht="12" customHeight="1" thickBot="1">
      <c r="B6" s="134"/>
      <c r="C6" s="135"/>
      <c r="D6" s="135"/>
      <c r="E6" s="196"/>
      <c r="F6" s="196"/>
      <c r="G6" s="137"/>
      <c r="H6" s="137"/>
      <c r="I6" s="137"/>
      <c r="J6" s="137"/>
      <c r="K6" s="3"/>
      <c r="L6" s="3"/>
      <c r="M6" s="3"/>
    </row>
    <row r="7" spans="2:10" ht="13.5" thickBot="1">
      <c r="B7" s="109" t="s">
        <v>134</v>
      </c>
      <c r="C7" s="80"/>
      <c r="D7" s="80"/>
      <c r="E7" s="140"/>
      <c r="F7" s="140"/>
      <c r="G7" s="130"/>
      <c r="H7" s="130"/>
      <c r="I7" s="130">
        <f>_xlfn.IFERROR(#REF!/#REF!-1,"")</f>
      </c>
      <c r="J7" s="130"/>
    </row>
    <row r="8" spans="2:26" ht="12.75">
      <c r="B8" s="79" t="s">
        <v>8</v>
      </c>
      <c r="C8" s="88">
        <v>3209</v>
      </c>
      <c r="D8" s="88">
        <v>2921</v>
      </c>
      <c r="E8" s="141">
        <v>388</v>
      </c>
      <c r="F8" s="141">
        <v>457</v>
      </c>
      <c r="G8" s="89">
        <f aca="true" t="shared" si="0" ref="G8:G39">_xlfn.IFERROR(C8/D8-1,"")</f>
        <v>0.09859637110578579</v>
      </c>
      <c r="H8" s="141">
        <f aca="true" t="shared" si="1" ref="H8:H23">C8-D8</f>
        <v>288</v>
      </c>
      <c r="I8" s="89">
        <f aca="true" t="shared" si="2" ref="I8:I39">_xlfn.IFERROR(E8/F8-1,"")</f>
        <v>-0.15098468271334797</v>
      </c>
      <c r="J8" s="141">
        <f aca="true" t="shared" si="3" ref="J8:J23">E8-F8</f>
        <v>-69</v>
      </c>
      <c r="K8" s="3"/>
      <c r="L8" s="3"/>
      <c r="M8" s="3"/>
      <c r="Z8" s="3"/>
    </row>
    <row r="9" spans="2:26" ht="12.75">
      <c r="B9" s="77" t="s">
        <v>40</v>
      </c>
      <c r="C9" s="80">
        <v>2720</v>
      </c>
      <c r="D9" s="80">
        <v>2669</v>
      </c>
      <c r="E9" s="140">
        <v>751</v>
      </c>
      <c r="F9" s="140">
        <v>673</v>
      </c>
      <c r="G9" s="86">
        <f t="shared" si="0"/>
        <v>0.019108280254777066</v>
      </c>
      <c r="H9" s="140">
        <f t="shared" si="1"/>
        <v>51</v>
      </c>
      <c r="I9" s="86">
        <f t="shared" si="2"/>
        <v>0.1158989598811293</v>
      </c>
      <c r="J9" s="140">
        <f t="shared" si="3"/>
        <v>78</v>
      </c>
      <c r="Z9" s="3"/>
    </row>
    <row r="10" spans="2:26" ht="12.75">
      <c r="B10" s="77" t="s">
        <v>39</v>
      </c>
      <c r="C10" s="80">
        <v>1293</v>
      </c>
      <c r="D10" s="80">
        <v>1001</v>
      </c>
      <c r="E10" s="140">
        <v>228</v>
      </c>
      <c r="F10" s="140">
        <v>153</v>
      </c>
      <c r="G10" s="86">
        <f t="shared" si="0"/>
        <v>0.2917082917082916</v>
      </c>
      <c r="H10" s="140">
        <f t="shared" si="1"/>
        <v>292</v>
      </c>
      <c r="I10" s="86">
        <f t="shared" si="2"/>
        <v>0.4901960784313726</v>
      </c>
      <c r="J10" s="140">
        <f t="shared" si="3"/>
        <v>75</v>
      </c>
      <c r="Z10" s="3"/>
    </row>
    <row r="11" spans="2:26" ht="12.75">
      <c r="B11" s="77" t="s">
        <v>135</v>
      </c>
      <c r="C11" s="80">
        <v>-154</v>
      </c>
      <c r="D11" s="80">
        <v>452</v>
      </c>
      <c r="E11" s="140">
        <v>253</v>
      </c>
      <c r="F11" s="140">
        <v>555</v>
      </c>
      <c r="G11" s="86">
        <f t="shared" si="0"/>
        <v>-1.3407079646017699</v>
      </c>
      <c r="H11" s="140">
        <f t="shared" si="1"/>
        <v>-606</v>
      </c>
      <c r="I11" s="86">
        <f t="shared" si="2"/>
        <v>-0.5441441441441441</v>
      </c>
      <c r="J11" s="140">
        <f t="shared" si="3"/>
        <v>-302</v>
      </c>
      <c r="K11" s="3"/>
      <c r="L11" s="3"/>
      <c r="M11" s="3"/>
      <c r="Y11" s="3"/>
      <c r="Z11" s="3"/>
    </row>
    <row r="12" spans="2:26" ht="12.75">
      <c r="B12" s="77" t="s">
        <v>97</v>
      </c>
      <c r="C12" s="80">
        <v>432</v>
      </c>
      <c r="D12" s="80">
        <v>304</v>
      </c>
      <c r="E12" s="140">
        <v>-141</v>
      </c>
      <c r="F12" s="140">
        <v>248</v>
      </c>
      <c r="G12" s="122">
        <f t="shared" si="0"/>
        <v>0.42105263157894735</v>
      </c>
      <c r="H12" s="140">
        <f t="shared" si="1"/>
        <v>128</v>
      </c>
      <c r="I12" s="122">
        <f t="shared" si="2"/>
        <v>-1.5685483870967742</v>
      </c>
      <c r="J12" s="140">
        <f t="shared" si="3"/>
        <v>-389</v>
      </c>
      <c r="Y12" s="3"/>
      <c r="Z12" s="3"/>
    </row>
    <row r="13" spans="2:26" ht="12.75">
      <c r="B13" s="77" t="s">
        <v>5</v>
      </c>
      <c r="C13" s="80">
        <v>-1060</v>
      </c>
      <c r="D13" s="80">
        <v>-755</v>
      </c>
      <c r="E13" s="140">
        <v>-255</v>
      </c>
      <c r="F13" s="140">
        <v>-90</v>
      </c>
      <c r="G13" s="86">
        <f t="shared" si="0"/>
        <v>0.4039735099337749</v>
      </c>
      <c r="H13" s="140">
        <f t="shared" si="1"/>
        <v>-305</v>
      </c>
      <c r="I13" s="86">
        <f>_xlfn.IFERROR(E13/F13-1,"")</f>
        <v>1.8333333333333335</v>
      </c>
      <c r="J13" s="140">
        <f t="shared" si="3"/>
        <v>-165</v>
      </c>
      <c r="Y13" s="3"/>
      <c r="Z13" s="3"/>
    </row>
    <row r="14" spans="2:26" ht="12.75">
      <c r="B14" s="77" t="s">
        <v>245</v>
      </c>
      <c r="C14" s="80">
        <v>-626</v>
      </c>
      <c r="D14" s="80">
        <v>-1776</v>
      </c>
      <c r="E14" s="140">
        <v>193</v>
      </c>
      <c r="F14" s="140">
        <v>-852</v>
      </c>
      <c r="G14" s="86">
        <f t="shared" si="0"/>
        <v>-0.6475225225225225</v>
      </c>
      <c r="H14" s="140">
        <f t="shared" si="1"/>
        <v>1150</v>
      </c>
      <c r="I14" s="86">
        <f t="shared" si="2"/>
        <v>-1.226525821596244</v>
      </c>
      <c r="J14" s="140">
        <f>E14-F14</f>
        <v>1045</v>
      </c>
      <c r="K14" s="3"/>
      <c r="L14" s="3"/>
      <c r="M14" s="3"/>
      <c r="Y14" s="3"/>
      <c r="Z14" s="3"/>
    </row>
    <row r="15" spans="2:26" ht="12.75">
      <c r="B15" s="77" t="s">
        <v>211</v>
      </c>
      <c r="C15" s="80">
        <v>-616</v>
      </c>
      <c r="D15" s="80">
        <v>-238</v>
      </c>
      <c r="E15" s="140">
        <v>786</v>
      </c>
      <c r="F15" s="140">
        <v>435</v>
      </c>
      <c r="G15" s="86">
        <f>_xlfn.IFERROR(C15/D15-1,"")</f>
        <v>1.5882352941176472</v>
      </c>
      <c r="H15" s="140">
        <f>C15-D15</f>
        <v>-378</v>
      </c>
      <c r="I15" s="86">
        <f>_xlfn.IFERROR(E15/F15-1,"")</f>
        <v>0.806896551724138</v>
      </c>
      <c r="J15" s="140">
        <f>E15-F15</f>
        <v>351</v>
      </c>
      <c r="K15" s="3"/>
      <c r="L15" s="3"/>
      <c r="M15" s="3"/>
      <c r="Y15" s="3"/>
      <c r="Z15" s="3"/>
    </row>
    <row r="16" spans="2:26" ht="12.75">
      <c r="B16" s="77" t="s">
        <v>210</v>
      </c>
      <c r="C16" s="80">
        <v>-335</v>
      </c>
      <c r="D16" s="80">
        <v>-1396</v>
      </c>
      <c r="E16" s="140">
        <v>-1073</v>
      </c>
      <c r="F16" s="140">
        <v>-1926.7</v>
      </c>
      <c r="G16" s="86">
        <f t="shared" si="0"/>
        <v>-0.7600286532951289</v>
      </c>
      <c r="H16" s="140">
        <f>C16-D16</f>
        <v>1061</v>
      </c>
      <c r="I16" s="86">
        <f t="shared" si="2"/>
        <v>-0.4430892199096902</v>
      </c>
      <c r="J16" s="140">
        <f t="shared" si="3"/>
        <v>853.7</v>
      </c>
      <c r="K16" s="3"/>
      <c r="L16" s="3"/>
      <c r="M16" s="3"/>
      <c r="Y16" s="3"/>
      <c r="Z16" s="3"/>
    </row>
    <row r="17" spans="2:26" ht="12.75">
      <c r="B17" s="77" t="s">
        <v>213</v>
      </c>
      <c r="C17" s="80">
        <v>45</v>
      </c>
      <c r="D17" s="80">
        <v>-71</v>
      </c>
      <c r="E17" s="140">
        <v>123</v>
      </c>
      <c r="F17" s="140">
        <v>74.30000000000001</v>
      </c>
      <c r="G17" s="86">
        <f>_xlfn.IFERROR(C17/D17-1,"")</f>
        <v>-1.6338028169014085</v>
      </c>
      <c r="H17" s="140">
        <f>C17-D17</f>
        <v>116</v>
      </c>
      <c r="I17" s="86">
        <f>_xlfn.IFERROR(E17/F17-1,"")</f>
        <v>0.6554508748317629</v>
      </c>
      <c r="J17" s="140">
        <f>E17-F17</f>
        <v>48.69999999999999</v>
      </c>
      <c r="K17" s="3"/>
      <c r="L17" s="3"/>
      <c r="M17" s="3"/>
      <c r="Y17" s="3"/>
      <c r="Z17" s="3"/>
    </row>
    <row r="18" spans="2:26" ht="12.75">
      <c r="B18" s="77" t="s">
        <v>288</v>
      </c>
      <c r="C18" s="80">
        <v>186</v>
      </c>
      <c r="D18" s="80">
        <v>15</v>
      </c>
      <c r="E18" s="140">
        <v>456</v>
      </c>
      <c r="F18" s="140">
        <v>528</v>
      </c>
      <c r="G18" s="86">
        <f>_xlfn.IFERROR(C18/D18-1,"")</f>
        <v>11.4</v>
      </c>
      <c r="H18" s="140">
        <f>C18-D18</f>
        <v>171</v>
      </c>
      <c r="I18" s="86">
        <f>_xlfn.IFERROR(E18/F18-1,"")</f>
        <v>-0.13636363636363635</v>
      </c>
      <c r="J18" s="140">
        <f>E18-F18</f>
        <v>-72</v>
      </c>
      <c r="K18" s="3"/>
      <c r="L18" s="3"/>
      <c r="M18" s="3"/>
      <c r="Y18" s="3"/>
      <c r="Z18" s="3"/>
    </row>
    <row r="19" spans="2:26" ht="12.75">
      <c r="B19" s="77" t="s">
        <v>212</v>
      </c>
      <c r="C19" s="80">
        <v>59</v>
      </c>
      <c r="D19" s="80">
        <v>61</v>
      </c>
      <c r="E19" s="140">
        <v>49</v>
      </c>
      <c r="F19" s="140">
        <v>54.2</v>
      </c>
      <c r="G19" s="86">
        <f t="shared" si="0"/>
        <v>-0.032786885245901676</v>
      </c>
      <c r="H19" s="140">
        <f t="shared" si="1"/>
        <v>-2</v>
      </c>
      <c r="I19" s="86">
        <f t="shared" si="2"/>
        <v>-0.09594095940959413</v>
      </c>
      <c r="J19" s="140">
        <f t="shared" si="3"/>
        <v>-5.200000000000003</v>
      </c>
      <c r="K19" s="3"/>
      <c r="L19" s="3"/>
      <c r="M19" s="3"/>
      <c r="Y19" s="3"/>
      <c r="Z19" s="3"/>
    </row>
    <row r="20" spans="2:26" ht="12.75">
      <c r="B20" s="77" t="s">
        <v>289</v>
      </c>
      <c r="C20" s="80">
        <v>7</v>
      </c>
      <c r="D20" s="80">
        <v>-77</v>
      </c>
      <c r="E20" s="140">
        <v>-14</v>
      </c>
      <c r="F20" s="140">
        <v>-55</v>
      </c>
      <c r="G20" s="86">
        <f t="shared" si="0"/>
        <v>-1.0909090909090908</v>
      </c>
      <c r="H20" s="140">
        <f t="shared" si="1"/>
        <v>84</v>
      </c>
      <c r="I20" s="86">
        <f t="shared" si="2"/>
        <v>-0.7454545454545455</v>
      </c>
      <c r="J20" s="140">
        <f t="shared" si="3"/>
        <v>41</v>
      </c>
      <c r="K20" s="3"/>
      <c r="L20" s="3"/>
      <c r="M20" s="3"/>
      <c r="Y20" s="3"/>
      <c r="Z20" s="3"/>
    </row>
    <row r="21" spans="2:26" ht="12.75">
      <c r="B21" s="77" t="s">
        <v>290</v>
      </c>
      <c r="C21" s="80">
        <v>53</v>
      </c>
      <c r="D21" s="80">
        <v>44</v>
      </c>
      <c r="E21" s="140">
        <v>84</v>
      </c>
      <c r="F21" s="140">
        <v>-35</v>
      </c>
      <c r="G21" s="86">
        <f t="shared" si="0"/>
        <v>0.20454545454545459</v>
      </c>
      <c r="H21" s="140">
        <f t="shared" si="1"/>
        <v>9</v>
      </c>
      <c r="I21" s="86">
        <f t="shared" si="2"/>
        <v>-3.4</v>
      </c>
      <c r="J21" s="140">
        <f t="shared" si="3"/>
        <v>119</v>
      </c>
      <c r="K21" s="3"/>
      <c r="L21" s="3"/>
      <c r="M21" s="3"/>
      <c r="Y21" s="3"/>
      <c r="Z21" s="3"/>
    </row>
    <row r="22" spans="2:26" ht="12.75">
      <c r="B22" s="77" t="s">
        <v>291</v>
      </c>
      <c r="C22" s="80">
        <v>-25</v>
      </c>
      <c r="D22" s="80">
        <v>-114</v>
      </c>
      <c r="E22" s="140">
        <v>-218</v>
      </c>
      <c r="F22" s="140">
        <v>73</v>
      </c>
      <c r="G22" s="86">
        <f t="shared" si="0"/>
        <v>-0.7807017543859649</v>
      </c>
      <c r="H22" s="140">
        <f>C22-D22</f>
        <v>89</v>
      </c>
      <c r="I22" s="86">
        <f t="shared" si="2"/>
        <v>-3.9863013698630136</v>
      </c>
      <c r="J22" s="140">
        <f t="shared" si="3"/>
        <v>-291</v>
      </c>
      <c r="K22" s="3"/>
      <c r="L22" s="3"/>
      <c r="M22" s="3"/>
      <c r="Y22" s="3"/>
      <c r="Z22" s="3"/>
    </row>
    <row r="23" spans="2:26" ht="12.75">
      <c r="B23" s="109" t="s">
        <v>136</v>
      </c>
      <c r="C23" s="110">
        <v>5814</v>
      </c>
      <c r="D23" s="110">
        <v>4816</v>
      </c>
      <c r="E23" s="142">
        <v>1316</v>
      </c>
      <c r="F23" s="142">
        <v>1144</v>
      </c>
      <c r="G23" s="111">
        <f t="shared" si="0"/>
        <v>0.20722591362126241</v>
      </c>
      <c r="H23" s="142">
        <f t="shared" si="1"/>
        <v>998</v>
      </c>
      <c r="I23" s="111">
        <f t="shared" si="2"/>
        <v>0.15034965034965042</v>
      </c>
      <c r="J23" s="142">
        <f t="shared" si="3"/>
        <v>172</v>
      </c>
      <c r="Y23" s="3"/>
      <c r="Z23" s="3"/>
    </row>
    <row r="24" spans="2:26" ht="15">
      <c r="B24" s="69"/>
      <c r="C24" s="80"/>
      <c r="D24" s="80"/>
      <c r="E24" s="140"/>
      <c r="F24" s="140"/>
      <c r="G24" s="86">
        <f t="shared" si="0"/>
      </c>
      <c r="H24" s="140"/>
      <c r="I24" s="86">
        <f t="shared" si="2"/>
      </c>
      <c r="J24" s="140"/>
      <c r="K24" s="3"/>
      <c r="L24" s="3"/>
      <c r="M24" s="3"/>
      <c r="Y24" s="3"/>
      <c r="Z24" s="3"/>
    </row>
    <row r="25" spans="2:26" ht="13.5" thickBot="1">
      <c r="B25" s="102" t="s">
        <v>137</v>
      </c>
      <c r="C25" s="90"/>
      <c r="D25" s="90"/>
      <c r="E25" s="143"/>
      <c r="F25" s="143"/>
      <c r="G25" s="91">
        <f t="shared" si="0"/>
      </c>
      <c r="H25" s="143"/>
      <c r="I25" s="91">
        <f t="shared" si="2"/>
      </c>
      <c r="J25" s="143"/>
      <c r="Y25" s="3"/>
      <c r="Z25" s="3"/>
    </row>
    <row r="26" spans="2:26" ht="12.75">
      <c r="B26" s="77" t="s">
        <v>146</v>
      </c>
      <c r="C26" s="88">
        <v>-851</v>
      </c>
      <c r="D26" s="88">
        <v>-740</v>
      </c>
      <c r="E26" s="141">
        <v>-231</v>
      </c>
      <c r="F26" s="141">
        <v>-248</v>
      </c>
      <c r="G26" s="86">
        <f t="shared" si="0"/>
        <v>0.1499999999999999</v>
      </c>
      <c r="H26" s="141">
        <f>C26-D26</f>
        <v>-111</v>
      </c>
      <c r="I26" s="86">
        <f t="shared" si="2"/>
        <v>-0.06854838709677424</v>
      </c>
      <c r="J26" s="141">
        <f>E26-F26</f>
        <v>17</v>
      </c>
      <c r="K26" s="3"/>
      <c r="L26" s="3"/>
      <c r="M26" s="3"/>
      <c r="Y26" s="3"/>
      <c r="Z26" s="3"/>
    </row>
    <row r="27" spans="2:26" ht="12.75">
      <c r="B27" s="77" t="s">
        <v>147</v>
      </c>
      <c r="C27" s="80">
        <v>-3683</v>
      </c>
      <c r="D27" s="80">
        <v>-2422</v>
      </c>
      <c r="E27" s="140">
        <v>-1816</v>
      </c>
      <c r="F27" s="140">
        <v>-598</v>
      </c>
      <c r="G27" s="86">
        <f t="shared" si="0"/>
        <v>0.5206440957886045</v>
      </c>
      <c r="H27" s="140">
        <f>C27-D27</f>
        <v>-1261</v>
      </c>
      <c r="I27" s="86">
        <f t="shared" si="2"/>
        <v>2.036789297658863</v>
      </c>
      <c r="J27" s="140">
        <f>E27-F27</f>
        <v>-1218</v>
      </c>
      <c r="N27" s="3"/>
      <c r="O27" s="3"/>
      <c r="P27" s="3"/>
      <c r="Q27" s="3"/>
      <c r="R27" s="3"/>
      <c r="S27" s="3"/>
      <c r="T27" s="3"/>
      <c r="U27" s="3"/>
      <c r="V27" s="3"/>
      <c r="X27" s="3"/>
      <c r="Y27" s="3"/>
      <c r="Z27" s="3"/>
    </row>
    <row r="28" spans="2:10" ht="12.75">
      <c r="B28" s="77" t="s">
        <v>88</v>
      </c>
      <c r="C28" s="81">
        <v>-90</v>
      </c>
      <c r="D28" s="81">
        <v>-347</v>
      </c>
      <c r="E28" s="144">
        <v>0</v>
      </c>
      <c r="F28" s="144">
        <v>0</v>
      </c>
      <c r="G28" s="85">
        <f t="shared" si="0"/>
        <v>-0.7406340057636888</v>
      </c>
      <c r="H28" s="144">
        <f>C28-D28</f>
        <v>257</v>
      </c>
      <c r="I28" s="86" t="s">
        <v>94</v>
      </c>
      <c r="J28" s="140">
        <f>E28-F28</f>
        <v>0</v>
      </c>
    </row>
    <row r="29" spans="2:10" ht="12.75">
      <c r="B29" s="77" t="s">
        <v>3</v>
      </c>
      <c r="C29" s="80">
        <v>-80</v>
      </c>
      <c r="D29" s="80">
        <v>-354</v>
      </c>
      <c r="E29" s="140">
        <v>-36</v>
      </c>
      <c r="F29" s="140">
        <v>-38</v>
      </c>
      <c r="G29" s="122">
        <f t="shared" si="0"/>
        <v>-0.7740112994350282</v>
      </c>
      <c r="H29" s="140">
        <f>C29-D29</f>
        <v>274</v>
      </c>
      <c r="I29" s="86">
        <f t="shared" si="2"/>
        <v>-0.052631578947368474</v>
      </c>
      <c r="J29" s="140">
        <f>E29-F29</f>
        <v>2</v>
      </c>
    </row>
    <row r="30" spans="2:10" ht="12.75">
      <c r="B30" s="109" t="s">
        <v>138</v>
      </c>
      <c r="C30" s="110">
        <v>-4704</v>
      </c>
      <c r="D30" s="110">
        <v>-3863</v>
      </c>
      <c r="E30" s="142">
        <v>-2083</v>
      </c>
      <c r="F30" s="142">
        <v>-884</v>
      </c>
      <c r="G30" s="111">
        <f t="shared" si="0"/>
        <v>0.21770644576753817</v>
      </c>
      <c r="H30" s="142">
        <f>C30-D30</f>
        <v>-841</v>
      </c>
      <c r="I30" s="86">
        <f t="shared" si="2"/>
        <v>1.3563348416289593</v>
      </c>
      <c r="J30" s="140">
        <f>E30-F30</f>
        <v>-1199</v>
      </c>
    </row>
    <row r="31" spans="2:10" ht="15">
      <c r="B31" s="69"/>
      <c r="C31" s="80"/>
      <c r="D31" s="80"/>
      <c r="E31" s="140"/>
      <c r="F31" s="140"/>
      <c r="G31" s="86">
        <f t="shared" si="0"/>
      </c>
      <c r="H31" s="140"/>
      <c r="I31" s="86">
        <f t="shared" si="2"/>
      </c>
      <c r="J31" s="140"/>
    </row>
    <row r="32" spans="2:10" ht="13.5" thickBot="1">
      <c r="B32" s="102" t="s">
        <v>139</v>
      </c>
      <c r="C32" s="90"/>
      <c r="D32" s="90"/>
      <c r="E32" s="143"/>
      <c r="F32" s="143"/>
      <c r="G32" s="91">
        <f t="shared" si="0"/>
      </c>
      <c r="H32" s="143"/>
      <c r="I32" s="91">
        <f t="shared" si="2"/>
      </c>
      <c r="J32" s="143"/>
    </row>
    <row r="33" spans="2:10" ht="12.75">
      <c r="B33" s="77" t="s">
        <v>98</v>
      </c>
      <c r="C33" s="80">
        <v>3160</v>
      </c>
      <c r="D33" s="80">
        <v>2218</v>
      </c>
      <c r="E33" s="141">
        <v>2360</v>
      </c>
      <c r="F33" s="140">
        <v>836</v>
      </c>
      <c r="G33" s="86">
        <f t="shared" si="0"/>
        <v>0.4247069431920649</v>
      </c>
      <c r="H33" s="140">
        <f aca="true" t="shared" si="4" ref="H33:H39">C33-D33</f>
        <v>942</v>
      </c>
      <c r="I33" s="86">
        <f t="shared" si="2"/>
        <v>1.8229665071770333</v>
      </c>
      <c r="J33" s="140">
        <f aca="true" t="shared" si="5" ref="J33:J39">E33-F33</f>
        <v>1524</v>
      </c>
    </row>
    <row r="34" spans="2:10" ht="12.75">
      <c r="B34" s="77" t="s">
        <v>72</v>
      </c>
      <c r="C34" s="81">
        <v>0</v>
      </c>
      <c r="D34" s="81">
        <v>165</v>
      </c>
      <c r="E34" s="144" t="s">
        <v>242</v>
      </c>
      <c r="F34" s="144">
        <v>0</v>
      </c>
      <c r="G34" s="86">
        <f t="shared" si="0"/>
        <v>-1</v>
      </c>
      <c r="H34" s="140">
        <f t="shared" si="4"/>
        <v>-165</v>
      </c>
      <c r="I34" s="86" t="s">
        <v>94</v>
      </c>
      <c r="J34" s="85" t="s">
        <v>242</v>
      </c>
    </row>
    <row r="35" spans="2:10" ht="12.75">
      <c r="B35" s="77" t="s">
        <v>99</v>
      </c>
      <c r="C35" s="80">
        <v>-2510</v>
      </c>
      <c r="D35" s="80">
        <v>-5407</v>
      </c>
      <c r="E35" s="140">
        <v>-16</v>
      </c>
      <c r="F35" s="140">
        <v>-41</v>
      </c>
      <c r="G35" s="86">
        <f t="shared" si="0"/>
        <v>-0.5357869428518587</v>
      </c>
      <c r="H35" s="140">
        <f t="shared" si="4"/>
        <v>2897</v>
      </c>
      <c r="I35" s="86">
        <f>_xlfn.IFERROR(E35/F35-1,"")</f>
        <v>-0.6097560975609756</v>
      </c>
      <c r="J35" s="140">
        <f t="shared" si="5"/>
        <v>25</v>
      </c>
    </row>
    <row r="36" spans="2:10" ht="12.75">
      <c r="B36" s="77" t="s">
        <v>246</v>
      </c>
      <c r="C36" s="81">
        <v>-404</v>
      </c>
      <c r="D36" s="81">
        <v>-1156</v>
      </c>
      <c r="E36" s="144">
        <v>-404</v>
      </c>
      <c r="F36" s="144">
        <v>0</v>
      </c>
      <c r="G36" s="86">
        <f t="shared" si="0"/>
        <v>-0.6505190311418685</v>
      </c>
      <c r="H36" s="85">
        <v>-1156</v>
      </c>
      <c r="I36" s="86" t="s">
        <v>94</v>
      </c>
      <c r="J36" s="85">
        <v>-1156</v>
      </c>
    </row>
    <row r="37" spans="2:10" ht="12.75">
      <c r="B37" s="77" t="s">
        <v>73</v>
      </c>
      <c r="C37" s="81">
        <v>0</v>
      </c>
      <c r="D37" s="80">
        <v>-20</v>
      </c>
      <c r="E37" s="144" t="s">
        <v>242</v>
      </c>
      <c r="F37" s="144">
        <v>0</v>
      </c>
      <c r="G37" s="85" t="s">
        <v>242</v>
      </c>
      <c r="H37" s="85" t="s">
        <v>242</v>
      </c>
      <c r="I37" s="86" t="s">
        <v>94</v>
      </c>
      <c r="J37" s="85" t="s">
        <v>242</v>
      </c>
    </row>
    <row r="38" spans="2:10" ht="12.75">
      <c r="B38" s="77" t="s">
        <v>3</v>
      </c>
      <c r="C38" s="80">
        <v>-9</v>
      </c>
      <c r="D38" s="80">
        <v>-4</v>
      </c>
      <c r="E38" s="140">
        <v>-3</v>
      </c>
      <c r="F38" s="140">
        <v>-6</v>
      </c>
      <c r="G38" s="122">
        <f t="shared" si="0"/>
        <v>1.25</v>
      </c>
      <c r="H38" s="140">
        <f t="shared" si="4"/>
        <v>-5</v>
      </c>
      <c r="I38" s="122">
        <f>_xlfn.IFERROR(E38/F38-1,"")</f>
        <v>-0.5</v>
      </c>
      <c r="J38" s="140">
        <f t="shared" si="5"/>
        <v>3</v>
      </c>
    </row>
    <row r="39" spans="2:10" ht="12.75">
      <c r="B39" s="109" t="s">
        <v>140</v>
      </c>
      <c r="C39" s="110">
        <v>237</v>
      </c>
      <c r="D39" s="110">
        <v>-4204</v>
      </c>
      <c r="E39" s="142">
        <v>1937</v>
      </c>
      <c r="F39" s="142">
        <v>789</v>
      </c>
      <c r="G39" s="111">
        <f t="shared" si="0"/>
        <v>-1.0563748810656517</v>
      </c>
      <c r="H39" s="142">
        <f t="shared" si="4"/>
        <v>4441</v>
      </c>
      <c r="I39" s="111">
        <f t="shared" si="2"/>
        <v>1.4550063371356146</v>
      </c>
      <c r="J39" s="142">
        <f t="shared" si="5"/>
        <v>1148</v>
      </c>
    </row>
    <row r="40" spans="2:10" ht="15">
      <c r="B40" s="69"/>
      <c r="C40" s="81"/>
      <c r="D40" s="81"/>
      <c r="E40" s="140"/>
      <c r="F40" s="144"/>
      <c r="G40" s="3"/>
      <c r="H40" s="1"/>
      <c r="I40" s="1"/>
      <c r="J40" s="3"/>
    </row>
    <row r="41" spans="2:10" ht="13.5" thickBot="1">
      <c r="B41" s="102" t="s">
        <v>141</v>
      </c>
      <c r="C41" s="103">
        <v>1347</v>
      </c>
      <c r="D41" s="103">
        <v>-3251</v>
      </c>
      <c r="E41" s="145">
        <v>1170</v>
      </c>
      <c r="F41" s="145">
        <v>1049</v>
      </c>
      <c r="G41" s="104">
        <f>_xlfn.IFERROR(C41/D41-1,"")</f>
        <v>-1.414334051061212</v>
      </c>
      <c r="H41" s="145">
        <f>C41-D41</f>
        <v>4598</v>
      </c>
      <c r="I41" s="104">
        <f>_xlfn.IFERROR(E41/F41-1,"")</f>
        <v>0.11534795042898005</v>
      </c>
      <c r="J41" s="145">
        <f>E41-F41</f>
        <v>121</v>
      </c>
    </row>
    <row r="42" spans="2:10" ht="12.75">
      <c r="B42" s="77" t="s">
        <v>59</v>
      </c>
      <c r="C42" s="80">
        <v>2581</v>
      </c>
      <c r="D42" s="80">
        <v>5832</v>
      </c>
      <c r="E42" s="140">
        <v>2758</v>
      </c>
      <c r="F42" s="140">
        <v>1532</v>
      </c>
      <c r="G42" s="86">
        <f>_xlfn.IFERROR(C42/D42-1,"")</f>
        <v>-0.5574417009602195</v>
      </c>
      <c r="H42" s="140">
        <f>C42-D42</f>
        <v>-3251</v>
      </c>
      <c r="I42" s="86">
        <f>_xlfn.IFERROR(E42/F42-1,"")</f>
        <v>0.8002610966057442</v>
      </c>
      <c r="J42" s="140">
        <f>E42-F42</f>
        <v>1226</v>
      </c>
    </row>
    <row r="43" spans="2:10" ht="12.75">
      <c r="B43" s="77" t="s">
        <v>142</v>
      </c>
      <c r="C43" s="80">
        <v>-3</v>
      </c>
      <c r="D43" s="80">
        <v>-3</v>
      </c>
      <c r="E43" s="144">
        <v>6</v>
      </c>
      <c r="F43" s="144" t="s">
        <v>242</v>
      </c>
      <c r="G43" s="85" t="s">
        <v>242</v>
      </c>
      <c r="H43" s="85" t="s">
        <v>242</v>
      </c>
      <c r="I43" s="85" t="s">
        <v>242</v>
      </c>
      <c r="J43" s="85" t="s">
        <v>242</v>
      </c>
    </row>
    <row r="44" spans="2:10" ht="15.75" customHeight="1">
      <c r="B44" s="109" t="s">
        <v>143</v>
      </c>
      <c r="C44" s="110">
        <v>3928</v>
      </c>
      <c r="D44" s="110">
        <v>2581</v>
      </c>
      <c r="E44" s="142">
        <v>3928</v>
      </c>
      <c r="F44" s="142">
        <v>2581</v>
      </c>
      <c r="G44" s="111">
        <f>_xlfn.IFERROR(C44/D44-1,"")</f>
        <v>0.5218907400232469</v>
      </c>
      <c r="H44" s="142">
        <f>C44-D44</f>
        <v>1347</v>
      </c>
      <c r="I44" s="111">
        <f>_xlfn.IFERROR(E44/F44-1,"")</f>
        <v>0.5218907400232469</v>
      </c>
      <c r="J44" s="142">
        <f>E44-F44</f>
        <v>1347</v>
      </c>
    </row>
    <row r="45" spans="2:10" ht="15">
      <c r="B45" s="70"/>
      <c r="C45" s="2"/>
      <c r="D45" s="2"/>
      <c r="E45" s="227"/>
      <c r="F45" s="227"/>
      <c r="J45" s="1"/>
    </row>
    <row r="46" spans="2:10" ht="15.75" customHeight="1">
      <c r="B46" s="162" t="s">
        <v>235</v>
      </c>
      <c r="C46" s="2"/>
      <c r="D46" s="2"/>
      <c r="E46" s="2"/>
      <c r="F46" s="2"/>
      <c r="H46" s="1"/>
      <c r="J46" s="1"/>
    </row>
    <row r="47" spans="2:10" ht="15.75" customHeight="1">
      <c r="B47" s="2"/>
      <c r="C47" s="2"/>
      <c r="D47" s="2"/>
      <c r="E47" s="3"/>
      <c r="F47" s="3"/>
      <c r="I47" s="1"/>
      <c r="J47" s="1"/>
    </row>
    <row r="48" ht="15.75" customHeight="1"/>
    <row r="49" ht="15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2:26" s="2" customFormat="1" ht="14.25" customHeight="1">
      <c r="B56" s="1"/>
      <c r="C56" s="1"/>
      <c r="D56" s="1"/>
      <c r="E56" s="1"/>
      <c r="F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s="2" customFormat="1" ht="12.75" customHeight="1">
      <c r="B57" s="1"/>
      <c r="C57" s="1"/>
      <c r="D57" s="1"/>
      <c r="E57" s="1"/>
      <c r="F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s="2" customFormat="1" ht="12.75" customHeight="1">
      <c r="B58" s="1"/>
      <c r="C58" s="1"/>
      <c r="D58" s="1"/>
      <c r="E58" s="1"/>
      <c r="F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s="2" customFormat="1" ht="12.75">
      <c r="B59" s="1"/>
      <c r="C59" s="1"/>
      <c r="D59" s="1"/>
      <c r="E59" s="1"/>
      <c r="F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s="2" customFormat="1" ht="12.75">
      <c r="B60" s="1"/>
      <c r="C60" s="1"/>
      <c r="D60" s="1"/>
      <c r="E60" s="1"/>
      <c r="F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s="2" customFormat="1" ht="12.75">
      <c r="B61" s="1"/>
      <c r="C61" s="1"/>
      <c r="D61" s="1"/>
      <c r="E61" s="1"/>
      <c r="F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s="2" customFormat="1" ht="12.75">
      <c r="B62" s="1"/>
      <c r="C62" s="1"/>
      <c r="D62" s="1"/>
      <c r="E62" s="1"/>
      <c r="F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s="2" customFormat="1" ht="12.75">
      <c r="B63" s="1"/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s="2" customFormat="1" ht="12.75">
      <c r="B64" s="1"/>
      <c r="C64" s="1"/>
      <c r="D64" s="1"/>
      <c r="E64" s="1"/>
      <c r="F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s="2" customFormat="1" ht="12.75">
      <c r="B65" s="1"/>
      <c r="C65" s="1"/>
      <c r="D65" s="1"/>
      <c r="E65" s="1"/>
      <c r="F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s="2" customFormat="1" ht="12.75">
      <c r="B66" s="1"/>
      <c r="C66" s="1"/>
      <c r="D66" s="1"/>
      <c r="E66" s="1"/>
      <c r="F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s="2" customFormat="1" ht="12.75">
      <c r="B67" s="1"/>
      <c r="C67" s="1"/>
      <c r="D67" s="1"/>
      <c r="E67" s="1"/>
      <c r="F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s="2" customFormat="1" ht="12.75">
      <c r="B68" s="1"/>
      <c r="C68" s="1"/>
      <c r="D68" s="1"/>
      <c r="E68" s="1"/>
      <c r="F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s="2" customFormat="1" ht="12.75">
      <c r="B69" s="1"/>
      <c r="C69" s="1"/>
      <c r="D69" s="1"/>
      <c r="E69" s="1"/>
      <c r="F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s="2" customFormat="1" ht="12.75">
      <c r="B70" s="1"/>
      <c r="C70" s="1"/>
      <c r="D70" s="1"/>
      <c r="E70" s="1"/>
      <c r="F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s="2" customFormat="1" ht="12.75">
      <c r="B71" s="1"/>
      <c r="C71" s="1"/>
      <c r="D71" s="1"/>
      <c r="E71" s="1"/>
      <c r="F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81" ht="12.75" customHeight="1"/>
    <row r="8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5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C70"/>
  <sheetViews>
    <sheetView showGridLines="0" zoomScale="90" zoomScaleNormal="90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2" width="20.7109375" style="1" customWidth="1"/>
    <col min="13" max="20" width="17.7109375" style="1" customWidth="1"/>
    <col min="21" max="25" width="17.7109375" style="1" hidden="1" customWidth="1"/>
    <col min="26" max="16384" width="9.140625" style="1" customWidth="1"/>
  </cols>
  <sheetData>
    <row r="1" spans="3:6" ht="12.75">
      <c r="C1" s="95"/>
      <c r="D1" s="95"/>
      <c r="E1" s="95"/>
      <c r="F1" s="95"/>
    </row>
    <row r="2" spans="2:12" ht="15.75" customHeight="1">
      <c r="B2" s="96"/>
      <c r="C2" s="96"/>
      <c r="D2" s="96"/>
      <c r="E2" s="96"/>
      <c r="F2" s="96"/>
      <c r="G2" s="96"/>
      <c r="H2" s="96"/>
      <c r="I2" s="75"/>
      <c r="J2" s="75"/>
      <c r="K2" s="75"/>
      <c r="L2" s="75"/>
    </row>
    <row r="3" spans="2:12" ht="12.75">
      <c r="B3" s="2"/>
      <c r="C3" s="2"/>
      <c r="D3" s="2"/>
      <c r="E3" s="2"/>
      <c r="F3" s="2"/>
      <c r="G3" s="82"/>
      <c r="H3" s="82"/>
      <c r="I3" s="2"/>
      <c r="J3" s="2"/>
      <c r="K3" s="2"/>
      <c r="L3" s="2"/>
    </row>
    <row r="4" spans="2:16" ht="75.75" customHeight="1">
      <c r="B4" s="108" t="s">
        <v>149</v>
      </c>
      <c r="C4" s="99">
        <v>2018</v>
      </c>
      <c r="D4" s="100" t="s">
        <v>267</v>
      </c>
      <c r="E4" s="100">
        <v>2017</v>
      </c>
      <c r="F4" s="99" t="s">
        <v>247</v>
      </c>
      <c r="G4" s="100" t="s">
        <v>252</v>
      </c>
      <c r="H4" s="100" t="s">
        <v>253</v>
      </c>
      <c r="I4" s="100" t="s">
        <v>260</v>
      </c>
      <c r="J4" s="100" t="s">
        <v>261</v>
      </c>
      <c r="K4" s="100" t="s">
        <v>250</v>
      </c>
      <c r="L4" s="100" t="s">
        <v>251</v>
      </c>
      <c r="M4" s="3"/>
      <c r="N4" s="3"/>
      <c r="O4" s="3"/>
      <c r="P4" s="3"/>
    </row>
    <row r="5" spans="2:16" ht="12" customHeight="1">
      <c r="B5" s="131"/>
      <c r="C5" s="132" t="s">
        <v>148</v>
      </c>
      <c r="D5" s="133" t="s">
        <v>148</v>
      </c>
      <c r="E5" s="133" t="s">
        <v>148</v>
      </c>
      <c r="F5" s="132" t="s">
        <v>148</v>
      </c>
      <c r="G5" s="133" t="s">
        <v>148</v>
      </c>
      <c r="H5" s="133" t="s">
        <v>148</v>
      </c>
      <c r="I5" s="133" t="s">
        <v>114</v>
      </c>
      <c r="J5" s="133" t="s">
        <v>148</v>
      </c>
      <c r="K5" s="133" t="s">
        <v>114</v>
      </c>
      <c r="L5" s="133" t="s">
        <v>148</v>
      </c>
      <c r="M5" s="3"/>
      <c r="N5" s="3"/>
      <c r="O5" s="3"/>
      <c r="P5" s="3"/>
    </row>
    <row r="6" spans="2:16" ht="12" customHeight="1" thickBot="1">
      <c r="B6" s="134"/>
      <c r="C6" s="135"/>
      <c r="D6" s="137"/>
      <c r="E6" s="137"/>
      <c r="F6" s="135"/>
      <c r="G6" s="137"/>
      <c r="H6" s="137"/>
      <c r="I6" s="137"/>
      <c r="J6" s="137"/>
      <c r="K6" s="137"/>
      <c r="L6" s="137"/>
      <c r="M6" s="3"/>
      <c r="N6" s="3"/>
      <c r="O6" s="3"/>
      <c r="P6" s="3"/>
    </row>
    <row r="7" spans="2:12" ht="12.75">
      <c r="B7" s="109" t="s">
        <v>150</v>
      </c>
      <c r="C7" s="110">
        <v>29628</v>
      </c>
      <c r="D7" s="106">
        <v>24669</v>
      </c>
      <c r="E7" s="106">
        <v>28613</v>
      </c>
      <c r="F7" s="110">
        <v>9570</v>
      </c>
      <c r="G7" s="106">
        <v>7704</v>
      </c>
      <c r="H7" s="106">
        <v>8788</v>
      </c>
      <c r="I7" s="111">
        <f>_xlfn.IFERROR(C7/D7-1,"")</f>
        <v>0.20102152499087933</v>
      </c>
      <c r="J7" s="163">
        <f aca="true" t="shared" si="0" ref="J7:J18">C7-D7</f>
        <v>4959</v>
      </c>
      <c r="K7" s="111">
        <f>_xlfn.IFERROR(F7/G7-1,"")</f>
        <v>0.24221183800623058</v>
      </c>
      <c r="L7" s="164">
        <f>F7-G7</f>
        <v>1866</v>
      </c>
    </row>
    <row r="8" spans="2:12" ht="12.75">
      <c r="B8" s="77" t="s">
        <v>151</v>
      </c>
      <c r="C8" s="80">
        <v>28338</v>
      </c>
      <c r="D8" s="84">
        <v>23192</v>
      </c>
      <c r="E8" s="84">
        <v>26937</v>
      </c>
      <c r="F8" s="80">
        <v>9018</v>
      </c>
      <c r="G8" s="84">
        <v>7293</v>
      </c>
      <c r="H8" s="84">
        <v>8322</v>
      </c>
      <c r="I8" s="86">
        <f aca="true" t="shared" si="1" ref="I8:I27">_xlfn.IFERROR(C8/D8-1,"")</f>
        <v>0.22188685753708182</v>
      </c>
      <c r="J8" s="165">
        <f t="shared" si="0"/>
        <v>5146</v>
      </c>
      <c r="K8" s="86">
        <f aca="true" t="shared" si="2" ref="K8:K28">_xlfn.IFERROR(F8/G8-1,"")</f>
        <v>0.2365281777046484</v>
      </c>
      <c r="L8" s="165">
        <f aca="true" t="shared" si="3" ref="L8:L27">F8-G8</f>
        <v>1725</v>
      </c>
    </row>
    <row r="9" spans="2:29" ht="12.75">
      <c r="B9" s="77" t="s">
        <v>152</v>
      </c>
      <c r="C9" s="80">
        <v>1468</v>
      </c>
      <c r="D9" s="84">
        <v>1304</v>
      </c>
      <c r="E9" s="84">
        <v>1503</v>
      </c>
      <c r="F9" s="80">
        <v>444</v>
      </c>
      <c r="G9" s="84">
        <v>361</v>
      </c>
      <c r="H9" s="84">
        <v>416</v>
      </c>
      <c r="I9" s="86">
        <f t="shared" si="1"/>
        <v>0.1257668711656441</v>
      </c>
      <c r="J9" s="165">
        <f t="shared" si="0"/>
        <v>164</v>
      </c>
      <c r="K9" s="86">
        <f t="shared" si="2"/>
        <v>0.22991689750692523</v>
      </c>
      <c r="L9" s="165">
        <f t="shared" si="3"/>
        <v>83</v>
      </c>
      <c r="M9" s="3"/>
      <c r="N9" s="3"/>
      <c r="O9" s="3"/>
      <c r="P9" s="3"/>
      <c r="AC9" s="3"/>
    </row>
    <row r="10" spans="2:29" ht="12.75">
      <c r="B10" s="77" t="s">
        <v>153</v>
      </c>
      <c r="C10" s="80">
        <v>91</v>
      </c>
      <c r="D10" s="84">
        <v>74</v>
      </c>
      <c r="E10" s="84">
        <v>74</v>
      </c>
      <c r="F10" s="80">
        <v>35</v>
      </c>
      <c r="G10" s="84">
        <v>22</v>
      </c>
      <c r="H10" s="84">
        <v>22</v>
      </c>
      <c r="I10" s="86">
        <f t="shared" si="1"/>
        <v>0.22972972972972983</v>
      </c>
      <c r="J10" s="165">
        <f t="shared" si="0"/>
        <v>17</v>
      </c>
      <c r="K10" s="86">
        <f t="shared" si="2"/>
        <v>0.5909090909090908</v>
      </c>
      <c r="L10" s="165">
        <f t="shared" si="3"/>
        <v>13</v>
      </c>
      <c r="AC10" s="3"/>
    </row>
    <row r="11" spans="2:29" ht="12.75">
      <c r="B11" s="77" t="s">
        <v>154</v>
      </c>
      <c r="C11" s="80">
        <v>35</v>
      </c>
      <c r="D11" s="84">
        <v>33</v>
      </c>
      <c r="E11" s="84">
        <v>33</v>
      </c>
      <c r="F11" s="80">
        <v>9</v>
      </c>
      <c r="G11" s="84">
        <v>8</v>
      </c>
      <c r="H11" s="84">
        <v>8</v>
      </c>
      <c r="I11" s="86">
        <f t="shared" si="1"/>
        <v>0.06060606060606055</v>
      </c>
      <c r="J11" s="165">
        <f t="shared" si="0"/>
        <v>2</v>
      </c>
      <c r="K11" s="86">
        <f t="shared" si="2"/>
        <v>0.125</v>
      </c>
      <c r="L11" s="165">
        <f t="shared" si="3"/>
        <v>1</v>
      </c>
      <c r="AC11" s="3"/>
    </row>
    <row r="12" spans="2:29" ht="12.75">
      <c r="B12" s="77" t="s">
        <v>155</v>
      </c>
      <c r="C12" s="80">
        <v>74</v>
      </c>
      <c r="D12" s="84">
        <v>66</v>
      </c>
      <c r="E12" s="84">
        <v>66</v>
      </c>
      <c r="F12" s="80">
        <v>23</v>
      </c>
      <c r="G12" s="84">
        <v>20</v>
      </c>
      <c r="H12" s="84">
        <v>20</v>
      </c>
      <c r="I12" s="86">
        <f t="shared" si="1"/>
        <v>0.1212121212121211</v>
      </c>
      <c r="J12" s="165">
        <f t="shared" si="0"/>
        <v>8</v>
      </c>
      <c r="K12" s="86">
        <f t="shared" si="2"/>
        <v>0.1499999999999999</v>
      </c>
      <c r="L12" s="165">
        <f t="shared" si="3"/>
        <v>3</v>
      </c>
      <c r="M12" s="3"/>
      <c r="N12" s="3"/>
      <c r="O12" s="3"/>
      <c r="P12" s="3"/>
      <c r="AB12" s="3"/>
      <c r="AC12" s="3"/>
    </row>
    <row r="13" spans="2:29" ht="13.5" thickBot="1">
      <c r="B13" s="78" t="s">
        <v>236</v>
      </c>
      <c r="C13" s="80">
        <v>-378</v>
      </c>
      <c r="D13" s="84">
        <v>0</v>
      </c>
      <c r="E13" s="84">
        <v>0</v>
      </c>
      <c r="F13" s="80">
        <v>41</v>
      </c>
      <c r="G13" s="84">
        <v>0</v>
      </c>
      <c r="H13" s="84">
        <v>0</v>
      </c>
      <c r="I13" s="86">
        <f t="shared" si="1"/>
      </c>
      <c r="J13" s="165">
        <f t="shared" si="0"/>
        <v>-378</v>
      </c>
      <c r="K13" s="86">
        <f t="shared" si="2"/>
      </c>
      <c r="L13" s="165">
        <f t="shared" si="3"/>
        <v>41</v>
      </c>
      <c r="M13" s="3"/>
      <c r="N13" s="3"/>
      <c r="O13" s="3"/>
      <c r="P13" s="3"/>
      <c r="AB13" s="3"/>
      <c r="AC13" s="3"/>
    </row>
    <row r="14" spans="2:29" ht="12.75">
      <c r="B14" s="112" t="s">
        <v>156</v>
      </c>
      <c r="C14" s="113">
        <v>11606</v>
      </c>
      <c r="D14" s="115">
        <v>11016</v>
      </c>
      <c r="E14" s="115">
        <v>7244</v>
      </c>
      <c r="F14" s="113">
        <v>3183</v>
      </c>
      <c r="G14" s="115">
        <v>3204</v>
      </c>
      <c r="H14" s="115">
        <v>2177</v>
      </c>
      <c r="I14" s="114">
        <f t="shared" si="1"/>
        <v>0.0535584604212056</v>
      </c>
      <c r="J14" s="166">
        <f t="shared" si="0"/>
        <v>590</v>
      </c>
      <c r="K14" s="114">
        <f t="shared" si="2"/>
        <v>-0.006554307116104829</v>
      </c>
      <c r="L14" s="166">
        <f t="shared" si="3"/>
        <v>-21</v>
      </c>
      <c r="AB14" s="3"/>
      <c r="AC14" s="3"/>
    </row>
    <row r="15" spans="2:29" ht="12.75">
      <c r="B15" s="77" t="s">
        <v>157</v>
      </c>
      <c r="C15" s="80">
        <v>2426</v>
      </c>
      <c r="D15" s="84">
        <v>1773</v>
      </c>
      <c r="E15" s="84">
        <v>1773</v>
      </c>
      <c r="F15" s="80">
        <v>624</v>
      </c>
      <c r="G15" s="84">
        <v>470</v>
      </c>
      <c r="H15" s="84">
        <v>470</v>
      </c>
      <c r="I15" s="86">
        <f t="shared" si="1"/>
        <v>0.3683023124647491</v>
      </c>
      <c r="J15" s="165">
        <f t="shared" si="0"/>
        <v>653</v>
      </c>
      <c r="K15" s="86">
        <f t="shared" si="2"/>
        <v>0.327659574468085</v>
      </c>
      <c r="L15" s="165">
        <f t="shared" si="3"/>
        <v>154</v>
      </c>
      <c r="AB15" s="3"/>
      <c r="AC15" s="3"/>
    </row>
    <row r="16" spans="2:29" ht="12.75">
      <c r="B16" s="77" t="s">
        <v>158</v>
      </c>
      <c r="C16" s="80">
        <v>128</v>
      </c>
      <c r="D16" s="84">
        <v>90</v>
      </c>
      <c r="E16" s="84">
        <v>90</v>
      </c>
      <c r="F16" s="80">
        <v>40</v>
      </c>
      <c r="G16" s="84">
        <v>26</v>
      </c>
      <c r="H16" s="84">
        <v>26</v>
      </c>
      <c r="I16" s="86">
        <f t="shared" si="1"/>
        <v>0.4222222222222223</v>
      </c>
      <c r="J16" s="165">
        <f t="shared" si="0"/>
        <v>38</v>
      </c>
      <c r="K16" s="86">
        <f t="shared" si="2"/>
        <v>0.5384615384615385</v>
      </c>
      <c r="L16" s="165">
        <f t="shared" si="3"/>
        <v>14</v>
      </c>
      <c r="M16" s="3"/>
      <c r="N16" s="3"/>
      <c r="O16" s="3"/>
      <c r="P16" s="3"/>
      <c r="AB16" s="3"/>
      <c r="AC16" s="3"/>
    </row>
    <row r="17" spans="2:29" ht="12.75">
      <c r="B17" s="77" t="s">
        <v>159</v>
      </c>
      <c r="C17" s="80">
        <v>1323</v>
      </c>
      <c r="D17" s="84">
        <v>1372</v>
      </c>
      <c r="E17" s="84">
        <v>1372</v>
      </c>
      <c r="F17" s="80">
        <v>445</v>
      </c>
      <c r="G17" s="84">
        <v>437</v>
      </c>
      <c r="H17" s="84">
        <v>437</v>
      </c>
      <c r="I17" s="86">
        <f t="shared" si="1"/>
        <v>-0.0357142857142857</v>
      </c>
      <c r="J17" s="165">
        <f t="shared" si="0"/>
        <v>-49</v>
      </c>
      <c r="K17" s="86">
        <f t="shared" si="2"/>
        <v>0.01830663615560635</v>
      </c>
      <c r="L17" s="165">
        <f t="shared" si="3"/>
        <v>8</v>
      </c>
      <c r="AB17" s="3"/>
      <c r="AC17" s="3"/>
    </row>
    <row r="18" spans="2:29" ht="12.75">
      <c r="B18" s="77" t="s">
        <v>160</v>
      </c>
      <c r="C18" s="80">
        <v>1965</v>
      </c>
      <c r="D18" s="84">
        <v>2024</v>
      </c>
      <c r="E18" s="84">
        <v>2024</v>
      </c>
      <c r="F18" s="80">
        <v>556</v>
      </c>
      <c r="G18" s="84">
        <v>712</v>
      </c>
      <c r="H18" s="84">
        <v>712</v>
      </c>
      <c r="I18" s="86">
        <f t="shared" si="1"/>
        <v>-0.029150197628458496</v>
      </c>
      <c r="J18" s="165">
        <f t="shared" si="0"/>
        <v>-59</v>
      </c>
      <c r="K18" s="86">
        <f t="shared" si="2"/>
        <v>-0.2191011235955056</v>
      </c>
      <c r="L18" s="165">
        <f t="shared" si="3"/>
        <v>-156</v>
      </c>
      <c r="M18" s="3"/>
      <c r="N18" s="3"/>
      <c r="O18" s="3"/>
      <c r="P18" s="3"/>
      <c r="AB18" s="3"/>
      <c r="AC18" s="3"/>
    </row>
    <row r="19" spans="2:29" ht="12.75">
      <c r="B19" s="77" t="s">
        <v>161</v>
      </c>
      <c r="C19" s="80"/>
      <c r="D19" s="84"/>
      <c r="E19" s="84"/>
      <c r="F19" s="80"/>
      <c r="G19" s="84"/>
      <c r="H19" s="84"/>
      <c r="I19" s="86">
        <f t="shared" si="1"/>
      </c>
      <c r="J19" s="165"/>
      <c r="K19" s="86">
        <f t="shared" si="2"/>
      </c>
      <c r="L19" s="165">
        <f t="shared" si="3"/>
        <v>0</v>
      </c>
      <c r="AB19" s="3"/>
      <c r="AC19" s="3"/>
    </row>
    <row r="20" spans="2:29" ht="12.75">
      <c r="B20" s="77" t="s">
        <v>162</v>
      </c>
      <c r="C20" s="80">
        <v>160</v>
      </c>
      <c r="D20" s="84">
        <v>159</v>
      </c>
      <c r="E20" s="84">
        <v>159</v>
      </c>
      <c r="F20" s="80">
        <v>32</v>
      </c>
      <c r="G20" s="84">
        <v>37</v>
      </c>
      <c r="H20" s="84">
        <v>37</v>
      </c>
      <c r="I20" s="86">
        <f t="shared" si="1"/>
        <v>0.0062893081761006275</v>
      </c>
      <c r="J20" s="165">
        <f aca="true" t="shared" si="4" ref="J20:J27">C20-D20</f>
        <v>1</v>
      </c>
      <c r="K20" s="86">
        <f t="shared" si="2"/>
        <v>-0.1351351351351351</v>
      </c>
      <c r="L20" s="165">
        <f t="shared" si="3"/>
        <v>-5</v>
      </c>
      <c r="M20" s="3"/>
      <c r="N20" s="3"/>
      <c r="O20" s="3"/>
      <c r="P20" s="3"/>
      <c r="AB20" s="3"/>
      <c r="AC20" s="3"/>
    </row>
    <row r="21" spans="2:29" ht="12.75">
      <c r="B21" s="77" t="s">
        <v>163</v>
      </c>
      <c r="C21" s="80">
        <v>102</v>
      </c>
      <c r="D21" s="84">
        <v>199</v>
      </c>
      <c r="E21" s="84">
        <v>199</v>
      </c>
      <c r="F21" s="80">
        <v>39</v>
      </c>
      <c r="G21" s="84">
        <v>43</v>
      </c>
      <c r="H21" s="84">
        <v>43</v>
      </c>
      <c r="I21" s="86">
        <f t="shared" si="1"/>
        <v>-0.48743718592964824</v>
      </c>
      <c r="J21" s="165">
        <f t="shared" si="4"/>
        <v>-97</v>
      </c>
      <c r="K21" s="86">
        <f t="shared" si="2"/>
        <v>-0.09302325581395354</v>
      </c>
      <c r="L21" s="165">
        <f t="shared" si="3"/>
        <v>-4</v>
      </c>
      <c r="AB21" s="3"/>
      <c r="AC21" s="3"/>
    </row>
    <row r="22" spans="2:29" ht="12.75">
      <c r="B22" s="77" t="s">
        <v>164</v>
      </c>
      <c r="C22" s="80">
        <v>146</v>
      </c>
      <c r="D22" s="84">
        <v>99</v>
      </c>
      <c r="E22" s="84">
        <v>99</v>
      </c>
      <c r="F22" s="80">
        <v>36</v>
      </c>
      <c r="G22" s="84">
        <v>38</v>
      </c>
      <c r="H22" s="84">
        <v>38</v>
      </c>
      <c r="I22" s="86">
        <f t="shared" si="1"/>
        <v>0.4747474747474747</v>
      </c>
      <c r="J22" s="165">
        <f t="shared" si="4"/>
        <v>47</v>
      </c>
      <c r="K22" s="86">
        <f t="shared" si="2"/>
        <v>-0.052631578947368474</v>
      </c>
      <c r="L22" s="165">
        <f t="shared" si="3"/>
        <v>-2</v>
      </c>
      <c r="M22" s="3"/>
      <c r="N22" s="3"/>
      <c r="O22" s="3"/>
      <c r="P22" s="3"/>
      <c r="AB22" s="3"/>
      <c r="AC22" s="3"/>
    </row>
    <row r="23" spans="2:29" ht="12.75">
      <c r="B23" s="77" t="s">
        <v>165</v>
      </c>
      <c r="C23" s="80">
        <v>4467</v>
      </c>
      <c r="D23" s="84">
        <v>4624</v>
      </c>
      <c r="E23" s="84">
        <v>852</v>
      </c>
      <c r="F23" s="80">
        <v>1232</v>
      </c>
      <c r="G23" s="84">
        <v>1273</v>
      </c>
      <c r="H23" s="84">
        <v>246</v>
      </c>
      <c r="I23" s="86">
        <f t="shared" si="1"/>
        <v>-0.033953287197231785</v>
      </c>
      <c r="J23" s="165">
        <f t="shared" si="4"/>
        <v>-157</v>
      </c>
      <c r="K23" s="86">
        <f t="shared" si="2"/>
        <v>-0.03220738413197177</v>
      </c>
      <c r="L23" s="165">
        <f t="shared" si="3"/>
        <v>-41</v>
      </c>
      <c r="M23" s="3"/>
      <c r="N23" s="3"/>
      <c r="O23" s="3"/>
      <c r="P23" s="3"/>
      <c r="AB23" s="3"/>
      <c r="AC23" s="3"/>
    </row>
    <row r="24" spans="2:29" ht="12.75">
      <c r="B24" s="77" t="s">
        <v>166</v>
      </c>
      <c r="C24" s="80">
        <v>171</v>
      </c>
      <c r="D24" s="84">
        <v>147</v>
      </c>
      <c r="E24" s="84">
        <v>147</v>
      </c>
      <c r="F24" s="80">
        <v>50</v>
      </c>
      <c r="G24" s="84">
        <v>51</v>
      </c>
      <c r="H24" s="84">
        <v>51</v>
      </c>
      <c r="I24" s="86">
        <f t="shared" si="1"/>
        <v>0.16326530612244894</v>
      </c>
      <c r="J24" s="165">
        <f t="shared" si="4"/>
        <v>24</v>
      </c>
      <c r="K24" s="86">
        <f t="shared" si="2"/>
        <v>-0.019607843137254943</v>
      </c>
      <c r="L24" s="165">
        <f t="shared" si="3"/>
        <v>-1</v>
      </c>
      <c r="AB24" s="3"/>
      <c r="AC24" s="3"/>
    </row>
    <row r="25" spans="2:29" ht="12.75">
      <c r="B25" s="77" t="s">
        <v>167</v>
      </c>
      <c r="C25" s="80">
        <v>410</v>
      </c>
      <c r="D25" s="84">
        <v>269</v>
      </c>
      <c r="E25" s="84">
        <v>269</v>
      </c>
      <c r="F25" s="80">
        <v>139</v>
      </c>
      <c r="G25" s="84">
        <v>99</v>
      </c>
      <c r="H25" s="84">
        <v>99</v>
      </c>
      <c r="I25" s="86">
        <f t="shared" si="1"/>
        <v>0.5241635687732342</v>
      </c>
      <c r="J25" s="165">
        <f t="shared" si="4"/>
        <v>141</v>
      </c>
      <c r="K25" s="86">
        <f t="shared" si="2"/>
        <v>0.404040404040404</v>
      </c>
      <c r="L25" s="165">
        <f t="shared" si="3"/>
        <v>40</v>
      </c>
      <c r="Q25" s="3"/>
      <c r="R25" s="3"/>
      <c r="S25" s="3"/>
      <c r="T25" s="3"/>
      <c r="U25" s="3"/>
      <c r="V25" s="3"/>
      <c r="W25" s="3"/>
      <c r="X25" s="3"/>
      <c r="Y25" s="3"/>
      <c r="AA25" s="3"/>
      <c r="AB25" s="3"/>
      <c r="AC25" s="3"/>
    </row>
    <row r="26" spans="2:12" ht="13.5" thickBot="1">
      <c r="B26" s="77" t="s">
        <v>168</v>
      </c>
      <c r="C26" s="80">
        <v>308</v>
      </c>
      <c r="D26" s="84">
        <v>260</v>
      </c>
      <c r="E26" s="84">
        <v>260</v>
      </c>
      <c r="F26" s="80">
        <v>-10</v>
      </c>
      <c r="G26" s="84">
        <v>18</v>
      </c>
      <c r="H26" s="84">
        <v>18</v>
      </c>
      <c r="I26" s="86">
        <f t="shared" si="1"/>
        <v>0.18461538461538463</v>
      </c>
      <c r="J26" s="165">
        <f t="shared" si="4"/>
        <v>48</v>
      </c>
      <c r="K26" s="86">
        <f t="shared" si="2"/>
        <v>-1.5555555555555556</v>
      </c>
      <c r="L26" s="165">
        <f t="shared" si="3"/>
        <v>-28</v>
      </c>
    </row>
    <row r="27" spans="2:12" ht="12.75">
      <c r="B27" s="112" t="s">
        <v>268</v>
      </c>
      <c r="C27" s="113">
        <v>41234</v>
      </c>
      <c r="D27" s="115">
        <v>35685</v>
      </c>
      <c r="E27" s="115">
        <v>35857</v>
      </c>
      <c r="F27" s="113">
        <v>12753</v>
      </c>
      <c r="G27" s="115">
        <v>10908</v>
      </c>
      <c r="H27" s="115">
        <v>10965</v>
      </c>
      <c r="I27" s="114">
        <f t="shared" si="1"/>
        <v>0.15549950959787018</v>
      </c>
      <c r="J27" s="163">
        <f t="shared" si="4"/>
        <v>5549</v>
      </c>
      <c r="K27" s="114">
        <f t="shared" si="2"/>
        <v>0.16914191419141922</v>
      </c>
      <c r="L27" s="166">
        <f t="shared" si="3"/>
        <v>1845</v>
      </c>
    </row>
    <row r="28" ht="15.75" customHeight="1">
      <c r="K28" s="111">
        <f t="shared" si="2"/>
      </c>
    </row>
    <row r="29" ht="33.75">
      <c r="B29" s="162" t="s">
        <v>235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2:29" s="2" customFormat="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s="2" customFormat="1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80" ht="12.75" customHeight="1"/>
    <row r="8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6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68"/>
  <sheetViews>
    <sheetView showGridLines="0" zoomScale="90" zoomScaleNormal="90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2" width="20.7109375" style="1" customWidth="1"/>
    <col min="13" max="16384" width="9.140625" style="1" customWidth="1"/>
  </cols>
  <sheetData>
    <row r="2" spans="2:12" ht="15.75" customHeight="1">
      <c r="B2" s="96"/>
      <c r="C2" s="96"/>
      <c r="D2" s="96"/>
      <c r="E2" s="96"/>
      <c r="F2" s="96"/>
      <c r="G2" s="96"/>
      <c r="H2" s="96"/>
      <c r="I2" s="75"/>
      <c r="J2" s="75"/>
      <c r="K2" s="75"/>
      <c r="L2" s="75"/>
    </row>
    <row r="3" spans="2:12" ht="12.75">
      <c r="B3" s="2"/>
      <c r="C3" s="2"/>
      <c r="D3" s="2"/>
      <c r="E3" s="2"/>
      <c r="F3" s="2"/>
      <c r="G3" s="2"/>
      <c r="H3" s="2"/>
      <c r="I3" s="82"/>
      <c r="J3" s="82"/>
      <c r="K3" s="82"/>
      <c r="L3" s="82"/>
    </row>
    <row r="4" spans="2:12" ht="75.75" customHeight="1">
      <c r="B4" s="108" t="s">
        <v>169</v>
      </c>
      <c r="C4" s="99">
        <v>2018</v>
      </c>
      <c r="D4" s="100" t="s">
        <v>269</v>
      </c>
      <c r="E4" s="100">
        <v>2017</v>
      </c>
      <c r="F4" s="99" t="s">
        <v>247</v>
      </c>
      <c r="G4" s="100" t="s">
        <v>254</v>
      </c>
      <c r="H4" s="100" t="s">
        <v>253</v>
      </c>
      <c r="I4" s="100" t="s">
        <v>270</v>
      </c>
      <c r="J4" s="100" t="s">
        <v>271</v>
      </c>
      <c r="K4" s="100" t="s">
        <v>250</v>
      </c>
      <c r="L4" s="100" t="s">
        <v>251</v>
      </c>
    </row>
    <row r="5" spans="2:12" ht="12" customHeight="1">
      <c r="B5" s="131"/>
      <c r="C5" s="132" t="s">
        <v>148</v>
      </c>
      <c r="D5" s="133" t="s">
        <v>148</v>
      </c>
      <c r="E5" s="133" t="s">
        <v>148</v>
      </c>
      <c r="F5" s="132" t="s">
        <v>148</v>
      </c>
      <c r="G5" s="133" t="s">
        <v>148</v>
      </c>
      <c r="H5" s="133" t="s">
        <v>148</v>
      </c>
      <c r="I5" s="133" t="s">
        <v>114</v>
      </c>
      <c r="J5" s="133" t="s">
        <v>148</v>
      </c>
      <c r="K5" s="133" t="s">
        <v>114</v>
      </c>
      <c r="L5" s="133" t="s">
        <v>148</v>
      </c>
    </row>
    <row r="6" spans="2:12" ht="12" customHeight="1" thickBot="1">
      <c r="B6" s="134"/>
      <c r="C6" s="135"/>
      <c r="D6" s="137"/>
      <c r="E6" s="137"/>
      <c r="F6" s="135"/>
      <c r="G6" s="137"/>
      <c r="H6" s="137"/>
      <c r="I6" s="137"/>
      <c r="J6" s="137"/>
      <c r="K6" s="137"/>
      <c r="L6" s="137"/>
    </row>
    <row r="7" spans="2:12" ht="12.75">
      <c r="B7" s="109" t="s">
        <v>52</v>
      </c>
      <c r="C7" s="110">
        <v>-24941</v>
      </c>
      <c r="D7" s="106">
        <v>-20127</v>
      </c>
      <c r="E7" s="106">
        <v>-20127</v>
      </c>
      <c r="F7" s="110">
        <v>-8531</v>
      </c>
      <c r="G7" s="106">
        <v>-6512</v>
      </c>
      <c r="H7" s="106">
        <v>-6512</v>
      </c>
      <c r="I7" s="111">
        <f aca="true" t="shared" si="0" ref="I7:I29">_xlfn.IFERROR(C7/D7-1,"")</f>
        <v>0.23918119938391214</v>
      </c>
      <c r="J7" s="106">
        <f aca="true" t="shared" si="1" ref="J7:J29">C7-D7</f>
        <v>-4814</v>
      </c>
      <c r="K7" s="111">
        <f aca="true" t="shared" si="2" ref="K7:K29">_xlfn.IFERROR(F7/G7-1,"")</f>
        <v>0.31004299754299747</v>
      </c>
      <c r="L7" s="106">
        <f aca="true" t="shared" si="3" ref="L7:L29">F7-G7</f>
        <v>-2019</v>
      </c>
    </row>
    <row r="8" spans="2:12" ht="12.75">
      <c r="B8" s="77" t="s">
        <v>170</v>
      </c>
      <c r="C8" s="80">
        <v>-24957</v>
      </c>
      <c r="D8" s="84">
        <v>-20115</v>
      </c>
      <c r="E8" s="84">
        <v>-20115</v>
      </c>
      <c r="F8" s="80">
        <v>-8536</v>
      </c>
      <c r="G8" s="84">
        <v>-6500</v>
      </c>
      <c r="H8" s="84">
        <v>-6500</v>
      </c>
      <c r="I8" s="86">
        <f t="shared" si="0"/>
        <v>0.24071588366890384</v>
      </c>
      <c r="J8" s="84">
        <f t="shared" si="1"/>
        <v>-4842</v>
      </c>
      <c r="K8" s="86">
        <f t="shared" si="2"/>
        <v>0.3132307692307692</v>
      </c>
      <c r="L8" s="84">
        <f t="shared" si="3"/>
        <v>-2036</v>
      </c>
    </row>
    <row r="9" spans="2:12" ht="13.5" thickBot="1">
      <c r="B9" s="77" t="s">
        <v>182</v>
      </c>
      <c r="C9" s="80">
        <v>16</v>
      </c>
      <c r="D9" s="84">
        <v>-12</v>
      </c>
      <c r="E9" s="84">
        <v>-12</v>
      </c>
      <c r="F9" s="80">
        <v>5</v>
      </c>
      <c r="G9" s="84">
        <v>-12</v>
      </c>
      <c r="H9" s="84">
        <v>-12</v>
      </c>
      <c r="I9" s="86">
        <f t="shared" si="0"/>
        <v>-2.333333333333333</v>
      </c>
      <c r="J9" s="84">
        <f t="shared" si="1"/>
        <v>28</v>
      </c>
      <c r="K9" s="86">
        <f t="shared" si="2"/>
        <v>-1.4166666666666667</v>
      </c>
      <c r="L9" s="84">
        <f t="shared" si="3"/>
        <v>17</v>
      </c>
    </row>
    <row r="10" spans="2:12" ht="12.75">
      <c r="B10" s="112" t="s">
        <v>105</v>
      </c>
      <c r="C10" s="113">
        <v>-2519</v>
      </c>
      <c r="D10" s="115">
        <v>-2586</v>
      </c>
      <c r="E10" s="115">
        <v>-2586</v>
      </c>
      <c r="F10" s="113">
        <v>-751</v>
      </c>
      <c r="G10" s="115">
        <v>-882</v>
      </c>
      <c r="H10" s="115">
        <v>-882</v>
      </c>
      <c r="I10" s="114">
        <f t="shared" si="0"/>
        <v>-0.025908739365815947</v>
      </c>
      <c r="J10" s="115">
        <f t="shared" si="1"/>
        <v>67</v>
      </c>
      <c r="K10" s="114">
        <f t="shared" si="2"/>
        <v>-0.14852607709750565</v>
      </c>
      <c r="L10" s="115">
        <f t="shared" si="3"/>
        <v>131</v>
      </c>
    </row>
    <row r="11" spans="2:12" ht="12.75">
      <c r="B11" s="77" t="s">
        <v>171</v>
      </c>
      <c r="C11" s="80">
        <v>-875</v>
      </c>
      <c r="D11" s="84">
        <v>-741</v>
      </c>
      <c r="E11" s="84">
        <v>-741</v>
      </c>
      <c r="F11" s="80">
        <v>-314</v>
      </c>
      <c r="G11" s="84">
        <v>-252</v>
      </c>
      <c r="H11" s="84">
        <v>-252</v>
      </c>
      <c r="I11" s="86">
        <f t="shared" si="0"/>
        <v>0.18083670715249656</v>
      </c>
      <c r="J11" s="84">
        <f t="shared" si="1"/>
        <v>-134</v>
      </c>
      <c r="K11" s="86">
        <f t="shared" si="2"/>
        <v>0.24603174603174605</v>
      </c>
      <c r="L11" s="84">
        <f t="shared" si="3"/>
        <v>-62</v>
      </c>
    </row>
    <row r="12" spans="2:12" ht="12.75">
      <c r="B12" s="77" t="s">
        <v>172</v>
      </c>
      <c r="C12" s="80">
        <v>-1151</v>
      </c>
      <c r="D12" s="84">
        <v>-1328</v>
      </c>
      <c r="E12" s="84">
        <v>-1328</v>
      </c>
      <c r="F12" s="80">
        <v>-279</v>
      </c>
      <c r="G12" s="84">
        <v>-488</v>
      </c>
      <c r="H12" s="84">
        <v>-488</v>
      </c>
      <c r="I12" s="86">
        <f t="shared" si="0"/>
        <v>-0.13328313253012047</v>
      </c>
      <c r="J12" s="84">
        <f t="shared" si="1"/>
        <v>177</v>
      </c>
      <c r="K12" s="86">
        <f t="shared" si="2"/>
        <v>-0.42827868852459017</v>
      </c>
      <c r="L12" s="84">
        <f t="shared" si="3"/>
        <v>209</v>
      </c>
    </row>
    <row r="13" spans="2:12" ht="13.5" thickBot="1">
      <c r="B13" s="77" t="s">
        <v>173</v>
      </c>
      <c r="C13" s="80">
        <v>-493</v>
      </c>
      <c r="D13" s="84">
        <v>-517</v>
      </c>
      <c r="E13" s="84">
        <v>-517</v>
      </c>
      <c r="F13" s="80">
        <v>-158</v>
      </c>
      <c r="G13" s="84">
        <v>-142</v>
      </c>
      <c r="H13" s="84">
        <v>-142</v>
      </c>
      <c r="I13" s="86">
        <f t="shared" si="0"/>
        <v>-0.046421663442940075</v>
      </c>
      <c r="J13" s="84">
        <f t="shared" si="1"/>
        <v>24</v>
      </c>
      <c r="K13" s="86">
        <f t="shared" si="2"/>
        <v>0.11267605633802824</v>
      </c>
      <c r="L13" s="84">
        <f t="shared" si="3"/>
        <v>-16</v>
      </c>
    </row>
    <row r="14" spans="2:12" ht="12.75">
      <c r="B14" s="112" t="s">
        <v>31</v>
      </c>
      <c r="C14" s="113">
        <v>-2871</v>
      </c>
      <c r="D14" s="115">
        <v>-2696</v>
      </c>
      <c r="E14" s="115">
        <v>-2696</v>
      </c>
      <c r="F14" s="113">
        <v>-852</v>
      </c>
      <c r="G14" s="115">
        <v>-794</v>
      </c>
      <c r="H14" s="115">
        <v>-794</v>
      </c>
      <c r="I14" s="114">
        <f t="shared" si="0"/>
        <v>0.06491097922848654</v>
      </c>
      <c r="J14" s="115">
        <f t="shared" si="1"/>
        <v>-175</v>
      </c>
      <c r="K14" s="114">
        <f t="shared" si="2"/>
        <v>0.07304785894206556</v>
      </c>
      <c r="L14" s="115">
        <f t="shared" si="3"/>
        <v>-58</v>
      </c>
    </row>
    <row r="15" spans="2:12" ht="12.75">
      <c r="B15" s="77" t="s">
        <v>174</v>
      </c>
      <c r="C15" s="80">
        <v>-2178</v>
      </c>
      <c r="D15" s="84">
        <v>-2018</v>
      </c>
      <c r="E15" s="84">
        <v>-2018</v>
      </c>
      <c r="F15" s="80">
        <v>-626</v>
      </c>
      <c r="G15" s="84">
        <v>-568</v>
      </c>
      <c r="H15" s="84">
        <v>-568</v>
      </c>
      <c r="I15" s="86">
        <f t="shared" si="0"/>
        <v>0.07928642220019833</v>
      </c>
      <c r="J15" s="84">
        <f t="shared" si="1"/>
        <v>-160</v>
      </c>
      <c r="K15" s="86">
        <f t="shared" si="2"/>
        <v>0.102112676056338</v>
      </c>
      <c r="L15" s="84">
        <f t="shared" si="3"/>
        <v>-58</v>
      </c>
    </row>
    <row r="16" spans="2:12" ht="12.75">
      <c r="B16" s="77" t="s">
        <v>175</v>
      </c>
      <c r="C16" s="80">
        <v>-468</v>
      </c>
      <c r="D16" s="84">
        <v>-436</v>
      </c>
      <c r="E16" s="84">
        <v>-436</v>
      </c>
      <c r="F16" s="80">
        <v>-128</v>
      </c>
      <c r="G16" s="84">
        <v>-119</v>
      </c>
      <c r="H16" s="84">
        <v>-119</v>
      </c>
      <c r="I16" s="86">
        <f t="shared" si="0"/>
        <v>0.07339449541284404</v>
      </c>
      <c r="J16" s="84">
        <f t="shared" si="1"/>
        <v>-32</v>
      </c>
      <c r="K16" s="86">
        <f t="shared" si="2"/>
        <v>0.07563025210084029</v>
      </c>
      <c r="L16" s="84">
        <f t="shared" si="3"/>
        <v>-9</v>
      </c>
    </row>
    <row r="17" spans="2:12" ht="12.75">
      <c r="B17" s="77" t="s">
        <v>183</v>
      </c>
      <c r="C17" s="80">
        <v>-27</v>
      </c>
      <c r="D17" s="84">
        <v>-46</v>
      </c>
      <c r="E17" s="84">
        <v>-46</v>
      </c>
      <c r="F17" s="80">
        <v>-44</v>
      </c>
      <c r="G17" s="84">
        <v>-52</v>
      </c>
      <c r="H17" s="84">
        <v>-52</v>
      </c>
      <c r="I17" s="86">
        <f t="shared" si="0"/>
        <v>-0.4130434782608695</v>
      </c>
      <c r="J17" s="84">
        <f t="shared" si="1"/>
        <v>19</v>
      </c>
      <c r="K17" s="86">
        <f t="shared" si="2"/>
        <v>-0.15384615384615385</v>
      </c>
      <c r="L17" s="84">
        <f t="shared" si="3"/>
        <v>8</v>
      </c>
    </row>
    <row r="18" spans="2:12" ht="13.5" thickBot="1">
      <c r="B18" s="77" t="s">
        <v>176</v>
      </c>
      <c r="C18" s="80">
        <v>-198</v>
      </c>
      <c r="D18" s="84">
        <v>-196</v>
      </c>
      <c r="E18" s="84">
        <v>-196</v>
      </c>
      <c r="F18" s="80">
        <v>-54</v>
      </c>
      <c r="G18" s="84">
        <v>-55</v>
      </c>
      <c r="H18" s="84">
        <v>-55</v>
      </c>
      <c r="I18" s="86">
        <f t="shared" si="0"/>
        <v>0.010204081632652962</v>
      </c>
      <c r="J18" s="84">
        <f t="shared" si="1"/>
        <v>-2</v>
      </c>
      <c r="K18" s="86">
        <f t="shared" si="2"/>
        <v>-0.018181818181818188</v>
      </c>
      <c r="L18" s="84">
        <f t="shared" si="3"/>
        <v>1</v>
      </c>
    </row>
    <row r="19" spans="2:15" ht="13.5" thickBot="1">
      <c r="B19" s="112" t="s">
        <v>56</v>
      </c>
      <c r="C19" s="113">
        <v>-1039</v>
      </c>
      <c r="D19" s="115">
        <v>-991</v>
      </c>
      <c r="E19" s="115">
        <v>-1144</v>
      </c>
      <c r="F19" s="113">
        <v>-262</v>
      </c>
      <c r="G19" s="115">
        <v>-256</v>
      </c>
      <c r="H19" s="115">
        <v>-305</v>
      </c>
      <c r="I19" s="114">
        <f t="shared" si="0"/>
        <v>0.04843592330978819</v>
      </c>
      <c r="J19" s="115">
        <f t="shared" si="1"/>
        <v>-48</v>
      </c>
      <c r="K19" s="114">
        <f t="shared" si="2"/>
        <v>0.0234375</v>
      </c>
      <c r="L19" s="115">
        <f t="shared" si="3"/>
        <v>-6</v>
      </c>
      <c r="N19" s="3"/>
      <c r="O19" s="3"/>
    </row>
    <row r="20" spans="2:12" ht="12.75">
      <c r="B20" s="112" t="s">
        <v>106</v>
      </c>
      <c r="C20" s="113">
        <v>-1865</v>
      </c>
      <c r="D20" s="115">
        <v>-1730</v>
      </c>
      <c r="E20" s="115">
        <v>-1749</v>
      </c>
      <c r="F20" s="113">
        <v>-564</v>
      </c>
      <c r="G20" s="115">
        <v>-542</v>
      </c>
      <c r="H20" s="115">
        <v>-550</v>
      </c>
      <c r="I20" s="114">
        <f t="shared" si="0"/>
        <v>0.07803468208092479</v>
      </c>
      <c r="J20" s="115">
        <f t="shared" si="1"/>
        <v>-135</v>
      </c>
      <c r="K20" s="114">
        <f t="shared" si="2"/>
        <v>0.040590405904058935</v>
      </c>
      <c r="L20" s="115">
        <f t="shared" si="3"/>
        <v>-22</v>
      </c>
    </row>
    <row r="21" spans="2:12" ht="12.75">
      <c r="B21" s="77" t="s">
        <v>232</v>
      </c>
      <c r="C21" s="80">
        <v>-366</v>
      </c>
      <c r="D21" s="84">
        <v>-352</v>
      </c>
      <c r="E21" s="84">
        <v>-352</v>
      </c>
      <c r="F21" s="80">
        <v>-93</v>
      </c>
      <c r="G21" s="84">
        <v>-86</v>
      </c>
      <c r="H21" s="84">
        <v>-86</v>
      </c>
      <c r="I21" s="86">
        <f t="shared" si="0"/>
        <v>0.03977272727272729</v>
      </c>
      <c r="J21" s="84">
        <f t="shared" si="1"/>
        <v>-14</v>
      </c>
      <c r="K21" s="86">
        <f t="shared" si="2"/>
        <v>0.08139534883720922</v>
      </c>
      <c r="L21" s="84">
        <f t="shared" si="3"/>
        <v>-7</v>
      </c>
    </row>
    <row r="22" spans="2:12" ht="12.75">
      <c r="B22" s="77" t="s">
        <v>177</v>
      </c>
      <c r="C22" s="80">
        <v>-271</v>
      </c>
      <c r="D22" s="84">
        <v>-217</v>
      </c>
      <c r="E22" s="84">
        <v>-217</v>
      </c>
      <c r="F22" s="80">
        <v>-94</v>
      </c>
      <c r="G22" s="84">
        <v>-87</v>
      </c>
      <c r="H22" s="84">
        <v>-87</v>
      </c>
      <c r="I22" s="86">
        <f t="shared" si="0"/>
        <v>0.24884792626728114</v>
      </c>
      <c r="J22" s="84">
        <f t="shared" si="1"/>
        <v>-54</v>
      </c>
      <c r="K22" s="86">
        <f t="shared" si="2"/>
        <v>0.08045977011494254</v>
      </c>
      <c r="L22" s="84">
        <f t="shared" si="3"/>
        <v>-7</v>
      </c>
    </row>
    <row r="23" spans="2:12" ht="12.75">
      <c r="B23" s="77" t="s">
        <v>178</v>
      </c>
      <c r="C23" s="80">
        <v>-244</v>
      </c>
      <c r="D23" s="84">
        <v>-191</v>
      </c>
      <c r="E23" s="84">
        <v>-191</v>
      </c>
      <c r="F23" s="80">
        <v>-64</v>
      </c>
      <c r="G23" s="84">
        <v>-75</v>
      </c>
      <c r="H23" s="84">
        <v>-75</v>
      </c>
      <c r="I23" s="86">
        <f t="shared" si="0"/>
        <v>0.2774869109947644</v>
      </c>
      <c r="J23" s="84">
        <f t="shared" si="1"/>
        <v>-53</v>
      </c>
      <c r="K23" s="86">
        <f t="shared" si="2"/>
        <v>-0.1466666666666666</v>
      </c>
      <c r="L23" s="84">
        <f t="shared" si="3"/>
        <v>11</v>
      </c>
    </row>
    <row r="24" spans="2:12" ht="12.75">
      <c r="B24" s="77" t="s">
        <v>179</v>
      </c>
      <c r="C24" s="80">
        <v>-117</v>
      </c>
      <c r="D24" s="84">
        <v>-102</v>
      </c>
      <c r="E24" s="84">
        <v>-102</v>
      </c>
      <c r="F24" s="80">
        <v>-33</v>
      </c>
      <c r="G24" s="84">
        <v>-4</v>
      </c>
      <c r="H24" s="84">
        <v>-4</v>
      </c>
      <c r="I24" s="86">
        <f t="shared" si="0"/>
        <v>0.1470588235294117</v>
      </c>
      <c r="J24" s="84">
        <f t="shared" si="1"/>
        <v>-15</v>
      </c>
      <c r="K24" s="86">
        <f t="shared" si="2"/>
        <v>7.25</v>
      </c>
      <c r="L24" s="84">
        <f t="shared" si="3"/>
        <v>-29</v>
      </c>
    </row>
    <row r="25" spans="2:12" ht="13.5" thickBot="1">
      <c r="B25" s="77" t="s">
        <v>180</v>
      </c>
      <c r="C25" s="80">
        <v>-867</v>
      </c>
      <c r="D25" s="84">
        <v>-868</v>
      </c>
      <c r="E25" s="84">
        <v>-887</v>
      </c>
      <c r="F25" s="80">
        <v>-280</v>
      </c>
      <c r="G25" s="84">
        <v>-290</v>
      </c>
      <c r="H25" s="84">
        <v>-298</v>
      </c>
      <c r="I25" s="86">
        <f t="shared" si="0"/>
        <v>-0.0011520737327188613</v>
      </c>
      <c r="J25" s="84">
        <f t="shared" si="1"/>
        <v>1</v>
      </c>
      <c r="K25" s="86">
        <f t="shared" si="2"/>
        <v>-0.03448275862068961</v>
      </c>
      <c r="L25" s="84">
        <f t="shared" si="3"/>
        <v>10</v>
      </c>
    </row>
    <row r="26" spans="2:12" ht="13.5" thickBot="1">
      <c r="B26" s="112" t="s">
        <v>107</v>
      </c>
      <c r="C26" s="113">
        <v>-819</v>
      </c>
      <c r="D26" s="115">
        <v>-793</v>
      </c>
      <c r="E26" s="115">
        <v>-793</v>
      </c>
      <c r="F26" s="113">
        <v>-112</v>
      </c>
      <c r="G26" s="115">
        <v>-124</v>
      </c>
      <c r="H26" s="115">
        <v>-124</v>
      </c>
      <c r="I26" s="114">
        <f t="shared" si="0"/>
        <v>0.032786885245901676</v>
      </c>
      <c r="J26" s="115">
        <f t="shared" si="1"/>
        <v>-26</v>
      </c>
      <c r="K26" s="114">
        <f t="shared" si="2"/>
        <v>-0.09677419354838712</v>
      </c>
      <c r="L26" s="115">
        <f t="shared" si="3"/>
        <v>12</v>
      </c>
    </row>
    <row r="27" spans="2:12" ht="12.75">
      <c r="B27" s="112" t="s">
        <v>184</v>
      </c>
      <c r="C27" s="113">
        <v>-463</v>
      </c>
      <c r="D27" s="115">
        <v>-833</v>
      </c>
      <c r="E27" s="115">
        <v>-833</v>
      </c>
      <c r="F27" s="113">
        <v>-374</v>
      </c>
      <c r="G27" s="115">
        <v>-797</v>
      </c>
      <c r="H27" s="115">
        <v>-797</v>
      </c>
      <c r="I27" s="114">
        <f t="shared" si="0"/>
        <v>-0.4441776710684273</v>
      </c>
      <c r="J27" s="115">
        <f t="shared" si="1"/>
        <v>370</v>
      </c>
      <c r="K27" s="114">
        <f t="shared" si="2"/>
        <v>-0.5307402760351317</v>
      </c>
      <c r="L27" s="115">
        <f t="shared" si="3"/>
        <v>423</v>
      </c>
    </row>
    <row r="28" spans="2:12" ht="12.75">
      <c r="B28" s="77" t="s">
        <v>185</v>
      </c>
      <c r="C28" s="80">
        <v>-687</v>
      </c>
      <c r="D28" s="84">
        <v>-400</v>
      </c>
      <c r="E28" s="84">
        <v>-400</v>
      </c>
      <c r="F28" s="80">
        <v>-146</v>
      </c>
      <c r="G28" s="84">
        <v>-249</v>
      </c>
      <c r="H28" s="84">
        <v>-249</v>
      </c>
      <c r="I28" s="86">
        <f t="shared" si="0"/>
        <v>0.7175</v>
      </c>
      <c r="J28" s="84">
        <f t="shared" si="1"/>
        <v>-287</v>
      </c>
      <c r="K28" s="86">
        <f t="shared" si="2"/>
        <v>-0.4136546184738956</v>
      </c>
      <c r="L28" s="84">
        <f t="shared" si="3"/>
        <v>103</v>
      </c>
    </row>
    <row r="29" spans="2:12" ht="12.75">
      <c r="B29" s="77" t="s">
        <v>181</v>
      </c>
      <c r="C29" s="80">
        <v>222</v>
      </c>
      <c r="D29" s="84">
        <v>-430</v>
      </c>
      <c r="E29" s="84">
        <v>-430</v>
      </c>
      <c r="F29" s="80">
        <v>-227</v>
      </c>
      <c r="G29" s="84">
        <v>-546</v>
      </c>
      <c r="H29" s="84">
        <v>-546</v>
      </c>
      <c r="I29" s="86">
        <f t="shared" si="0"/>
        <v>-1.516279069767442</v>
      </c>
      <c r="J29" s="84">
        <f t="shared" si="1"/>
        <v>652</v>
      </c>
      <c r="K29" s="86">
        <f t="shared" si="2"/>
        <v>-0.5842490842490842</v>
      </c>
      <c r="L29" s="84">
        <f t="shared" si="3"/>
        <v>319</v>
      </c>
    </row>
    <row r="30" spans="2:12" ht="15.75" customHeight="1" thickBot="1">
      <c r="B30" s="77" t="s">
        <v>224</v>
      </c>
      <c r="C30" s="80">
        <v>2</v>
      </c>
      <c r="D30" s="84">
        <v>-3</v>
      </c>
      <c r="E30" s="84">
        <v>-3</v>
      </c>
      <c r="F30" s="80">
        <v>1</v>
      </c>
      <c r="G30" s="84">
        <v>-2</v>
      </c>
      <c r="H30" s="84">
        <v>-2</v>
      </c>
      <c r="I30" s="86" t="s">
        <v>242</v>
      </c>
      <c r="J30" s="84">
        <v>1</v>
      </c>
      <c r="K30" s="86" t="s">
        <v>242</v>
      </c>
      <c r="L30" s="84">
        <v>1</v>
      </c>
    </row>
    <row r="31" spans="2:12" ht="15.75" customHeight="1" thickBot="1">
      <c r="B31" s="112" t="s">
        <v>40</v>
      </c>
      <c r="C31" s="113">
        <v>-2720</v>
      </c>
      <c r="D31" s="115">
        <v>-2669</v>
      </c>
      <c r="E31" s="115">
        <v>-2669</v>
      </c>
      <c r="F31" s="113">
        <v>-751</v>
      </c>
      <c r="G31" s="115">
        <v>-673</v>
      </c>
      <c r="H31" s="115">
        <v>-673</v>
      </c>
      <c r="I31" s="114">
        <f>_xlfn.IFERROR(C31/D31-1,"")</f>
        <v>0.019108280254777066</v>
      </c>
      <c r="J31" s="115">
        <f>C31-D31</f>
        <v>-51</v>
      </c>
      <c r="K31" s="114">
        <f>_xlfn.IFERROR(F31/G31-1,"")</f>
        <v>0.1158989598811293</v>
      </c>
      <c r="L31" s="115">
        <f>F31-G31</f>
        <v>-78</v>
      </c>
    </row>
    <row r="32" spans="2:12" ht="13.5" thickBot="1">
      <c r="B32" s="112" t="s">
        <v>108</v>
      </c>
      <c r="C32" s="113">
        <v>-722</v>
      </c>
      <c r="D32" s="115">
        <v>-342</v>
      </c>
      <c r="E32" s="115">
        <v>-342</v>
      </c>
      <c r="F32" s="113">
        <v>-393</v>
      </c>
      <c r="G32" s="115">
        <v>-64</v>
      </c>
      <c r="H32" s="115">
        <v>-64</v>
      </c>
      <c r="I32" s="114">
        <f>_xlfn.IFERROR(C32/D32-1,"")</f>
        <v>1.1111111111111112</v>
      </c>
      <c r="J32" s="115">
        <f>C32-D32</f>
        <v>-380</v>
      </c>
      <c r="K32" s="114">
        <f>_xlfn.IFERROR(F32/G32-1,"")</f>
        <v>5.140625</v>
      </c>
      <c r="L32" s="115">
        <f>F32-G32</f>
        <v>-329</v>
      </c>
    </row>
    <row r="33" spans="2:12" ht="15.75" customHeight="1" thickBot="1">
      <c r="B33" s="112" t="s">
        <v>1</v>
      </c>
      <c r="C33" s="113">
        <v>1120</v>
      </c>
      <c r="D33" s="115">
        <v>992</v>
      </c>
      <c r="E33" s="115">
        <v>992</v>
      </c>
      <c r="F33" s="113">
        <v>433</v>
      </c>
      <c r="G33" s="115">
        <v>385</v>
      </c>
      <c r="H33" s="115">
        <v>385</v>
      </c>
      <c r="I33" s="114">
        <f>_xlfn.IFERROR(C33/D33-1,"")</f>
        <v>0.12903225806451624</v>
      </c>
      <c r="J33" s="115">
        <f>C33-D33</f>
        <v>128</v>
      </c>
      <c r="K33" s="114">
        <f>_xlfn.IFERROR(F33/G33-1,"")</f>
        <v>0.12467532467532472</v>
      </c>
      <c r="L33" s="115">
        <f>F33-G33</f>
        <v>48</v>
      </c>
    </row>
    <row r="34" spans="2:12" ht="15.75" customHeight="1">
      <c r="B34" s="112" t="s">
        <v>202</v>
      </c>
      <c r="C34" s="113">
        <v>-36839</v>
      </c>
      <c r="D34" s="115">
        <v>-31775</v>
      </c>
      <c r="E34" s="115">
        <v>-31947</v>
      </c>
      <c r="F34" s="113">
        <v>-12157</v>
      </c>
      <c r="G34" s="115">
        <v>-10259</v>
      </c>
      <c r="H34" s="115">
        <v>-10315</v>
      </c>
      <c r="I34" s="114">
        <f>_xlfn.IFERROR(C34/D34-1,"")</f>
        <v>0.15937057435090485</v>
      </c>
      <c r="J34" s="115">
        <f>C34-D34</f>
        <v>-5064</v>
      </c>
      <c r="K34" s="114">
        <f>_xlfn.IFERROR(F34/G34-1,"")</f>
        <v>0.18500828540793446</v>
      </c>
      <c r="L34" s="115">
        <f>F34-G34</f>
        <v>-1898</v>
      </c>
    </row>
    <row r="35" spans="3:8" ht="15.75" customHeight="1">
      <c r="C35" s="3"/>
      <c r="D35" s="183"/>
      <c r="E35" s="3"/>
      <c r="F35" s="3"/>
      <c r="G35" s="183"/>
      <c r="H35" s="3"/>
    </row>
    <row r="36" spans="2:8" ht="35.25" customHeight="1">
      <c r="B36" s="162" t="s">
        <v>235</v>
      </c>
      <c r="C36" s="3"/>
      <c r="D36" s="183"/>
      <c r="E36" s="3"/>
      <c r="F36" s="3"/>
      <c r="G36" s="183"/>
      <c r="H36" s="3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2:12" s="2" customFormat="1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s="2" customFormat="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s="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8" ht="12.75" customHeight="1"/>
    <row r="79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6" min="1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AQ55"/>
  <sheetViews>
    <sheetView showGridLines="0" zoomScale="85" zoomScaleNormal="85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23" customWidth="1"/>
    <col min="2" max="2" width="89.00390625" style="123" customWidth="1"/>
    <col min="3" max="4" width="17.57421875" style="123" customWidth="1"/>
    <col min="5" max="5" width="17.7109375" style="1" customWidth="1"/>
    <col min="6" max="9" width="17.7109375" style="123" customWidth="1"/>
    <col min="10" max="10" width="17.7109375" style="1" customWidth="1"/>
    <col min="11" max="42" width="17.7109375" style="123" customWidth="1"/>
    <col min="43" max="16384" width="9.140625" style="123" customWidth="1"/>
  </cols>
  <sheetData>
    <row r="2" spans="2:42" ht="15.75" customHeight="1">
      <c r="B2" s="96"/>
      <c r="C2" s="96"/>
      <c r="D2" s="96"/>
      <c r="E2" s="96"/>
      <c r="F2" s="96"/>
      <c r="G2" s="96"/>
      <c r="H2" s="184"/>
      <c r="I2" s="184"/>
      <c r="J2" s="184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2:42" ht="12.75">
      <c r="B3" s="2"/>
      <c r="C3" s="2"/>
      <c r="D3" s="2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75.75" customHeight="1">
      <c r="B4" s="97" t="s">
        <v>91</v>
      </c>
      <c r="C4" s="99">
        <v>2018</v>
      </c>
      <c r="D4" s="99" t="s">
        <v>247</v>
      </c>
      <c r="E4" s="101" t="s">
        <v>244</v>
      </c>
      <c r="F4" s="101" t="s">
        <v>240</v>
      </c>
      <c r="G4" s="101" t="s">
        <v>231</v>
      </c>
      <c r="H4" s="99">
        <v>2017</v>
      </c>
      <c r="I4" s="99" t="s">
        <v>226</v>
      </c>
      <c r="J4" s="101" t="s">
        <v>225</v>
      </c>
      <c r="K4" s="101" t="s">
        <v>223</v>
      </c>
      <c r="L4" s="101" t="s">
        <v>222</v>
      </c>
      <c r="M4" s="101">
        <v>2016</v>
      </c>
      <c r="N4" s="101" t="s">
        <v>96</v>
      </c>
      <c r="O4" s="101" t="s">
        <v>95</v>
      </c>
      <c r="P4" s="101" t="s">
        <v>93</v>
      </c>
      <c r="Q4" s="101" t="s">
        <v>92</v>
      </c>
      <c r="R4" s="101">
        <v>2015</v>
      </c>
      <c r="S4" s="101" t="s">
        <v>90</v>
      </c>
      <c r="T4" s="101" t="s">
        <v>89</v>
      </c>
      <c r="U4" s="101" t="s">
        <v>86</v>
      </c>
      <c r="V4" s="101" t="s">
        <v>87</v>
      </c>
      <c r="W4" s="101">
        <v>2014</v>
      </c>
      <c r="X4" s="101" t="s">
        <v>80</v>
      </c>
      <c r="Y4" s="101" t="s">
        <v>81</v>
      </c>
      <c r="Z4" s="101" t="s">
        <v>79</v>
      </c>
      <c r="AA4" s="101" t="s">
        <v>76</v>
      </c>
      <c r="AB4" s="101">
        <v>2013</v>
      </c>
      <c r="AC4" s="101" t="s">
        <v>75</v>
      </c>
      <c r="AD4" s="101" t="s">
        <v>74</v>
      </c>
      <c r="AE4" s="101" t="s">
        <v>70</v>
      </c>
      <c r="AF4" s="101" t="s">
        <v>71</v>
      </c>
      <c r="AG4" s="101">
        <v>2012</v>
      </c>
      <c r="AH4" s="101" t="s">
        <v>60</v>
      </c>
      <c r="AI4" s="101" t="s">
        <v>65</v>
      </c>
      <c r="AJ4" s="101" t="s">
        <v>66</v>
      </c>
      <c r="AK4" s="101" t="s">
        <v>58</v>
      </c>
      <c r="AL4" s="101">
        <v>2011</v>
      </c>
      <c r="AM4" s="101" t="s">
        <v>61</v>
      </c>
      <c r="AN4" s="101" t="s">
        <v>67</v>
      </c>
      <c r="AO4" s="101" t="s">
        <v>68</v>
      </c>
      <c r="AP4" s="101" t="s">
        <v>57</v>
      </c>
    </row>
    <row r="5" spans="2:42" ht="12" customHeight="1">
      <c r="B5" s="131"/>
      <c r="C5" s="132" t="s">
        <v>255</v>
      </c>
      <c r="D5" s="132" t="s">
        <v>255</v>
      </c>
      <c r="E5" s="185" t="s">
        <v>255</v>
      </c>
      <c r="F5" s="185" t="s">
        <v>255</v>
      </c>
      <c r="G5" s="185" t="s">
        <v>255</v>
      </c>
      <c r="H5" s="132" t="s">
        <v>255</v>
      </c>
      <c r="I5" s="132" t="s">
        <v>255</v>
      </c>
      <c r="J5" s="185" t="s">
        <v>255</v>
      </c>
      <c r="K5" s="185" t="s">
        <v>255</v>
      </c>
      <c r="L5" s="185" t="s">
        <v>255</v>
      </c>
      <c r="M5" s="185" t="s">
        <v>255</v>
      </c>
      <c r="N5" s="185" t="s">
        <v>255</v>
      </c>
      <c r="O5" s="185" t="s">
        <v>255</v>
      </c>
      <c r="P5" s="185" t="s">
        <v>255</v>
      </c>
      <c r="Q5" s="185" t="s">
        <v>255</v>
      </c>
      <c r="R5" s="185" t="s">
        <v>255</v>
      </c>
      <c r="S5" s="185" t="s">
        <v>255</v>
      </c>
      <c r="T5" s="185" t="s">
        <v>255</v>
      </c>
      <c r="U5" s="185" t="s">
        <v>255</v>
      </c>
      <c r="V5" s="185" t="s">
        <v>255</v>
      </c>
      <c r="W5" s="185" t="s">
        <v>255</v>
      </c>
      <c r="X5" s="185" t="s">
        <v>255</v>
      </c>
      <c r="Y5" s="185" t="s">
        <v>255</v>
      </c>
      <c r="Z5" s="185" t="s">
        <v>255</v>
      </c>
      <c r="AA5" s="185" t="s">
        <v>255</v>
      </c>
      <c r="AB5" s="185" t="s">
        <v>255</v>
      </c>
      <c r="AC5" s="185" t="s">
        <v>255</v>
      </c>
      <c r="AD5" s="185" t="s">
        <v>255</v>
      </c>
      <c r="AE5" s="185" t="s">
        <v>255</v>
      </c>
      <c r="AF5" s="185" t="s">
        <v>255</v>
      </c>
      <c r="AG5" s="185" t="s">
        <v>255</v>
      </c>
      <c r="AH5" s="185" t="s">
        <v>255</v>
      </c>
      <c r="AI5" s="185" t="s">
        <v>255</v>
      </c>
      <c r="AJ5" s="185" t="s">
        <v>255</v>
      </c>
      <c r="AK5" s="185" t="s">
        <v>255</v>
      </c>
      <c r="AL5" s="185" t="s">
        <v>255</v>
      </c>
      <c r="AM5" s="185" t="s">
        <v>255</v>
      </c>
      <c r="AN5" s="185" t="s">
        <v>255</v>
      </c>
      <c r="AO5" s="185" t="s">
        <v>255</v>
      </c>
      <c r="AP5" s="185" t="s">
        <v>255</v>
      </c>
    </row>
    <row r="6" spans="2:42" ht="12" customHeight="1" thickBot="1">
      <c r="B6" s="134"/>
      <c r="C6" s="136"/>
      <c r="D6" s="136"/>
      <c r="E6" s="138"/>
      <c r="F6" s="138"/>
      <c r="G6" s="138"/>
      <c r="H6" s="136"/>
      <c r="I6" s="136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</row>
    <row r="7" spans="2:42" ht="12.75">
      <c r="B7" s="109" t="s">
        <v>186</v>
      </c>
      <c r="C7" s="110"/>
      <c r="D7" s="110"/>
      <c r="E7" s="106"/>
      <c r="F7" s="106"/>
      <c r="G7" s="106"/>
      <c r="H7" s="110"/>
      <c r="I7" s="110"/>
      <c r="J7" s="10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3"/>
      <c r="AK7" s="1"/>
      <c r="AL7" s="1"/>
      <c r="AM7" s="1"/>
      <c r="AN7" s="1"/>
      <c r="AO7" s="1"/>
      <c r="AP7" s="1"/>
    </row>
    <row r="8" spans="2:42" ht="12.75">
      <c r="B8" s="77" t="s">
        <v>189</v>
      </c>
      <c r="C8" s="150">
        <v>1834.2</v>
      </c>
      <c r="D8" s="150">
        <v>473.3</v>
      </c>
      <c r="E8" s="167">
        <v>435.5</v>
      </c>
      <c r="F8" s="167">
        <v>461.3</v>
      </c>
      <c r="G8" s="167">
        <v>464.2</v>
      </c>
      <c r="H8" s="150">
        <v>1862.75</v>
      </c>
      <c r="I8" s="150">
        <v>461.1</v>
      </c>
      <c r="J8" s="167">
        <v>458.93</v>
      </c>
      <c r="K8" s="167">
        <v>469.2</v>
      </c>
      <c r="L8" s="167">
        <v>474.3</v>
      </c>
      <c r="M8" s="167">
        <v>1918.8000000000002</v>
      </c>
      <c r="N8" s="167">
        <v>472.9</v>
      </c>
      <c r="O8" s="167">
        <v>449.4</v>
      </c>
      <c r="P8" s="167">
        <v>487.1</v>
      </c>
      <c r="Q8" s="167">
        <v>509.4</v>
      </c>
      <c r="R8" s="167">
        <v>2026.8999999999999</v>
      </c>
      <c r="S8" s="167">
        <v>503.76</v>
      </c>
      <c r="T8" s="167">
        <v>515.2</v>
      </c>
      <c r="U8" s="167">
        <v>506.79999999999995</v>
      </c>
      <c r="V8" s="167">
        <v>501</v>
      </c>
      <c r="W8" s="167">
        <v>1876</v>
      </c>
      <c r="X8" s="167">
        <v>440.4</v>
      </c>
      <c r="Y8" s="167">
        <v>475.2</v>
      </c>
      <c r="Z8" s="167">
        <v>481.9</v>
      </c>
      <c r="AA8" s="167">
        <v>478.5</v>
      </c>
      <c r="AB8" s="167">
        <v>1890.49</v>
      </c>
      <c r="AC8" s="167">
        <v>483.1</v>
      </c>
      <c r="AD8" s="167">
        <v>481.19</v>
      </c>
      <c r="AE8" s="167">
        <v>483.5</v>
      </c>
      <c r="AF8" s="167">
        <v>442.7</v>
      </c>
      <c r="AG8" s="167">
        <v>1607.5</v>
      </c>
      <c r="AH8" s="167">
        <v>403.2</v>
      </c>
      <c r="AI8" s="167">
        <v>396.5</v>
      </c>
      <c r="AJ8" s="167">
        <v>400.6</v>
      </c>
      <c r="AK8" s="167">
        <v>407.2</v>
      </c>
      <c r="AL8" s="167">
        <v>1616.4</v>
      </c>
      <c r="AM8" s="167">
        <v>409.1</v>
      </c>
      <c r="AN8" s="167">
        <v>400.3</v>
      </c>
      <c r="AO8" s="167">
        <v>400.9</v>
      </c>
      <c r="AP8" s="167">
        <v>406.1</v>
      </c>
    </row>
    <row r="9" spans="2:42" ht="12.75">
      <c r="B9" s="77" t="s">
        <v>187</v>
      </c>
      <c r="C9" s="150">
        <v>1296.3</v>
      </c>
      <c r="D9" s="150">
        <v>336.3</v>
      </c>
      <c r="E9" s="167">
        <v>322.6</v>
      </c>
      <c r="F9" s="167">
        <v>313.9</v>
      </c>
      <c r="G9" s="167">
        <v>323.5</v>
      </c>
      <c r="H9" s="150">
        <v>1315.19</v>
      </c>
      <c r="I9" s="150">
        <v>334.6</v>
      </c>
      <c r="J9" s="167">
        <v>324.99</v>
      </c>
      <c r="K9" s="167">
        <v>327.2</v>
      </c>
      <c r="L9" s="167">
        <v>328.3</v>
      </c>
      <c r="M9" s="167">
        <v>1400.6</v>
      </c>
      <c r="N9" s="167">
        <v>346.6</v>
      </c>
      <c r="O9" s="167">
        <v>346</v>
      </c>
      <c r="P9" s="167">
        <v>348.7</v>
      </c>
      <c r="Q9" s="167">
        <v>359.3</v>
      </c>
      <c r="R9" s="167">
        <v>1454</v>
      </c>
      <c r="S9" s="167">
        <v>365.66</v>
      </c>
      <c r="T9" s="167">
        <v>358.9</v>
      </c>
      <c r="U9" s="167">
        <v>362.2</v>
      </c>
      <c r="V9" s="167">
        <v>367.2</v>
      </c>
      <c r="W9" s="167">
        <v>1457.4</v>
      </c>
      <c r="X9" s="167">
        <v>367.6</v>
      </c>
      <c r="Y9" s="167">
        <v>361.4</v>
      </c>
      <c r="Z9" s="167">
        <v>361.6</v>
      </c>
      <c r="AA9" s="167">
        <v>366.8</v>
      </c>
      <c r="AB9" s="167">
        <v>1550.49</v>
      </c>
      <c r="AC9" s="167">
        <v>383.8</v>
      </c>
      <c r="AD9" s="167">
        <v>386.8</v>
      </c>
      <c r="AE9" s="167">
        <v>387.21</v>
      </c>
      <c r="AF9" s="167">
        <v>392.69</v>
      </c>
      <c r="AG9" s="167">
        <v>1607.5</v>
      </c>
      <c r="AH9" s="167">
        <v>403.2</v>
      </c>
      <c r="AI9" s="167">
        <v>396.5</v>
      </c>
      <c r="AJ9" s="167">
        <v>400.6</v>
      </c>
      <c r="AK9" s="167">
        <v>407.2</v>
      </c>
      <c r="AL9" s="167">
        <v>1616.4</v>
      </c>
      <c r="AM9" s="167">
        <v>409.1</v>
      </c>
      <c r="AN9" s="167">
        <v>400.3</v>
      </c>
      <c r="AO9" s="167">
        <v>400.9</v>
      </c>
      <c r="AP9" s="167">
        <v>406.1</v>
      </c>
    </row>
    <row r="10" spans="2:42" ht="12.75">
      <c r="B10" s="77" t="s">
        <v>188</v>
      </c>
      <c r="C10" s="150">
        <v>537.9</v>
      </c>
      <c r="D10" s="150">
        <v>137</v>
      </c>
      <c r="E10" s="167">
        <v>112.8</v>
      </c>
      <c r="F10" s="167">
        <v>147.4</v>
      </c>
      <c r="G10" s="167">
        <v>140.7</v>
      </c>
      <c r="H10" s="150">
        <v>548.44</v>
      </c>
      <c r="I10" s="150">
        <v>126.42</v>
      </c>
      <c r="J10" s="167">
        <v>133.94</v>
      </c>
      <c r="K10" s="167">
        <v>142</v>
      </c>
      <c r="L10" s="167">
        <v>146</v>
      </c>
      <c r="M10" s="167">
        <v>518.5</v>
      </c>
      <c r="N10" s="167">
        <v>126.3</v>
      </c>
      <c r="O10" s="167">
        <v>103.5</v>
      </c>
      <c r="P10" s="167">
        <v>138.4</v>
      </c>
      <c r="Q10" s="167">
        <v>150.3</v>
      </c>
      <c r="R10" s="167">
        <v>572.8</v>
      </c>
      <c r="S10" s="167">
        <v>138.1</v>
      </c>
      <c r="T10" s="167">
        <v>156.3</v>
      </c>
      <c r="U10" s="167">
        <v>144.6</v>
      </c>
      <c r="V10" s="167">
        <v>133.8</v>
      </c>
      <c r="W10" s="167">
        <v>418.6</v>
      </c>
      <c r="X10" s="167">
        <v>72.8</v>
      </c>
      <c r="Y10" s="167">
        <v>113.8</v>
      </c>
      <c r="Z10" s="167">
        <v>120.3</v>
      </c>
      <c r="AA10" s="167">
        <v>111.7</v>
      </c>
      <c r="AB10" s="167">
        <v>340</v>
      </c>
      <c r="AC10" s="167">
        <v>99.3</v>
      </c>
      <c r="AD10" s="167">
        <v>94.39</v>
      </c>
      <c r="AE10" s="167">
        <v>96.29</v>
      </c>
      <c r="AF10" s="167">
        <v>50.01</v>
      </c>
      <c r="AG10" s="167" t="s">
        <v>94</v>
      </c>
      <c r="AH10" s="167" t="s">
        <v>94</v>
      </c>
      <c r="AI10" s="167" t="s">
        <v>94</v>
      </c>
      <c r="AJ10" s="167" t="s">
        <v>94</v>
      </c>
      <c r="AK10" s="167" t="s">
        <v>94</v>
      </c>
      <c r="AL10" s="167" t="s">
        <v>94</v>
      </c>
      <c r="AM10" s="167" t="s">
        <v>94</v>
      </c>
      <c r="AN10" s="167" t="s">
        <v>94</v>
      </c>
      <c r="AO10" s="167" t="s">
        <v>94</v>
      </c>
      <c r="AP10" s="167" t="s">
        <v>94</v>
      </c>
    </row>
    <row r="11" spans="2:42" ht="12.75">
      <c r="B11" s="77" t="s">
        <v>272</v>
      </c>
      <c r="C11" s="150">
        <v>2711.5</v>
      </c>
      <c r="D11" s="150">
        <v>721.7</v>
      </c>
      <c r="E11" s="167">
        <v>659.9</v>
      </c>
      <c r="F11" s="167">
        <v>611.5</v>
      </c>
      <c r="G11" s="167">
        <v>718.4</v>
      </c>
      <c r="H11" s="150">
        <v>2673.92</v>
      </c>
      <c r="I11" s="150">
        <v>730.64</v>
      </c>
      <c r="J11" s="167">
        <v>664.38</v>
      </c>
      <c r="K11" s="167">
        <v>567</v>
      </c>
      <c r="L11" s="167">
        <v>711.9</v>
      </c>
      <c r="M11" s="167">
        <v>2540.4</v>
      </c>
      <c r="N11" s="167">
        <v>692</v>
      </c>
      <c r="O11" s="167">
        <v>581.9</v>
      </c>
      <c r="P11" s="167">
        <v>596.4</v>
      </c>
      <c r="Q11" s="167">
        <v>670</v>
      </c>
      <c r="R11" s="167">
        <v>2564.4</v>
      </c>
      <c r="S11" s="167">
        <v>664.48</v>
      </c>
      <c r="T11" s="167">
        <v>612.49</v>
      </c>
      <c r="U11" s="167">
        <v>602.14</v>
      </c>
      <c r="V11" s="167">
        <v>685.24</v>
      </c>
      <c r="W11" s="167">
        <v>2627.2</v>
      </c>
      <c r="X11" s="167">
        <v>691.5</v>
      </c>
      <c r="Y11" s="167">
        <v>581.6</v>
      </c>
      <c r="Z11" s="167">
        <v>650.4</v>
      </c>
      <c r="AA11" s="167">
        <v>703.7</v>
      </c>
      <c r="AB11" s="167">
        <v>2691.8</v>
      </c>
      <c r="AC11" s="167">
        <v>736.8</v>
      </c>
      <c r="AD11" s="167">
        <v>618.6</v>
      </c>
      <c r="AE11" s="167">
        <v>603.9</v>
      </c>
      <c r="AF11" s="167">
        <v>732.5</v>
      </c>
      <c r="AG11" s="167">
        <v>2709.7</v>
      </c>
      <c r="AH11" s="167">
        <v>706.2</v>
      </c>
      <c r="AI11" s="167">
        <v>647.9</v>
      </c>
      <c r="AJ11" s="167">
        <v>625.1</v>
      </c>
      <c r="AK11" s="167">
        <v>730.5</v>
      </c>
      <c r="AL11" s="167">
        <v>2713.1</v>
      </c>
      <c r="AM11" s="167">
        <v>725.4</v>
      </c>
      <c r="AN11" s="167">
        <v>668.7</v>
      </c>
      <c r="AO11" s="167">
        <v>594.6</v>
      </c>
      <c r="AP11" s="167">
        <v>724.4</v>
      </c>
    </row>
    <row r="12" spans="2:42" ht="12.75">
      <c r="B12" s="77" t="s">
        <v>187</v>
      </c>
      <c r="C12" s="150">
        <v>2511.4</v>
      </c>
      <c r="D12" s="150">
        <v>673.1</v>
      </c>
      <c r="E12" s="167">
        <v>606.1</v>
      </c>
      <c r="F12" s="167">
        <v>558.6</v>
      </c>
      <c r="G12" s="167">
        <v>673.6</v>
      </c>
      <c r="H12" s="150">
        <v>2523.78</v>
      </c>
      <c r="I12" s="150">
        <v>684.04</v>
      </c>
      <c r="J12" s="167">
        <v>626.64</v>
      </c>
      <c r="K12" s="167">
        <v>532.8</v>
      </c>
      <c r="L12" s="167">
        <v>680.3</v>
      </c>
      <c r="M12" s="167">
        <v>2481.5</v>
      </c>
      <c r="N12" s="167">
        <v>670.1</v>
      </c>
      <c r="O12" s="167">
        <v>569.6</v>
      </c>
      <c r="P12" s="167">
        <v>584.5</v>
      </c>
      <c r="Q12" s="167">
        <v>657.3</v>
      </c>
      <c r="R12" s="167">
        <v>2512.7999999999997</v>
      </c>
      <c r="S12" s="167">
        <v>651.48</v>
      </c>
      <c r="T12" s="167">
        <v>600.79</v>
      </c>
      <c r="U12" s="167">
        <v>588.74</v>
      </c>
      <c r="V12" s="167">
        <v>671.84</v>
      </c>
      <c r="W12" s="167">
        <v>2569.2</v>
      </c>
      <c r="X12" s="167">
        <v>677.2</v>
      </c>
      <c r="Y12" s="167">
        <v>566.9</v>
      </c>
      <c r="Z12" s="167">
        <v>635.9</v>
      </c>
      <c r="AA12" s="167">
        <v>689.5</v>
      </c>
      <c r="AB12" s="167">
        <v>2666.9</v>
      </c>
      <c r="AC12" s="167">
        <v>721.8</v>
      </c>
      <c r="AD12" s="167">
        <v>608.7</v>
      </c>
      <c r="AE12" s="167">
        <v>603.9</v>
      </c>
      <c r="AF12" s="167">
        <v>732.5</v>
      </c>
      <c r="AG12" s="167">
        <v>2709.7</v>
      </c>
      <c r="AH12" s="167">
        <v>706.2</v>
      </c>
      <c r="AI12" s="167">
        <v>647.9</v>
      </c>
      <c r="AJ12" s="167">
        <v>625.1</v>
      </c>
      <c r="AK12" s="167">
        <v>730.5</v>
      </c>
      <c r="AL12" s="167">
        <v>2713.1</v>
      </c>
      <c r="AM12" s="167">
        <v>725.4</v>
      </c>
      <c r="AN12" s="167">
        <v>668.7</v>
      </c>
      <c r="AO12" s="167">
        <v>594.6</v>
      </c>
      <c r="AP12" s="167">
        <v>724.4</v>
      </c>
    </row>
    <row r="13" spans="2:42" ht="12.75">
      <c r="B13" s="77" t="s">
        <v>190</v>
      </c>
      <c r="C13" s="150">
        <v>200.1</v>
      </c>
      <c r="D13" s="150">
        <v>48.6</v>
      </c>
      <c r="E13" s="167">
        <v>53.8</v>
      </c>
      <c r="F13" s="167">
        <v>52.9</v>
      </c>
      <c r="G13" s="167">
        <v>44.8</v>
      </c>
      <c r="H13" s="150">
        <v>150.13</v>
      </c>
      <c r="I13" s="150">
        <v>46.6</v>
      </c>
      <c r="J13" s="167">
        <v>37.73</v>
      </c>
      <c r="K13" s="167">
        <v>34.2</v>
      </c>
      <c r="L13" s="167">
        <v>31.6</v>
      </c>
      <c r="M13" s="167">
        <v>58.800000000000004</v>
      </c>
      <c r="N13" s="167">
        <v>21.9</v>
      </c>
      <c r="O13" s="167">
        <v>12.3</v>
      </c>
      <c r="P13" s="167">
        <v>12</v>
      </c>
      <c r="Q13" s="167">
        <v>12.6</v>
      </c>
      <c r="R13" s="167">
        <v>51.5</v>
      </c>
      <c r="S13" s="167">
        <v>13</v>
      </c>
      <c r="T13" s="167">
        <v>11.7</v>
      </c>
      <c r="U13" s="167">
        <v>13.4</v>
      </c>
      <c r="V13" s="167">
        <v>13.4</v>
      </c>
      <c r="W13" s="167">
        <v>58</v>
      </c>
      <c r="X13" s="167">
        <v>14.3</v>
      </c>
      <c r="Y13" s="167">
        <v>14.7</v>
      </c>
      <c r="Z13" s="167">
        <v>14.5</v>
      </c>
      <c r="AA13" s="167">
        <v>14.2</v>
      </c>
      <c r="AB13" s="167">
        <v>24.9</v>
      </c>
      <c r="AC13" s="167">
        <v>15</v>
      </c>
      <c r="AD13" s="167">
        <v>9.9</v>
      </c>
      <c r="AE13" s="167" t="s">
        <v>94</v>
      </c>
      <c r="AF13" s="167" t="s">
        <v>94</v>
      </c>
      <c r="AG13" s="167" t="s">
        <v>94</v>
      </c>
      <c r="AH13" s="167" t="s">
        <v>94</v>
      </c>
      <c r="AI13" s="167" t="s">
        <v>94</v>
      </c>
      <c r="AJ13" s="167" t="s">
        <v>94</v>
      </c>
      <c r="AK13" s="167" t="s">
        <v>94</v>
      </c>
      <c r="AL13" s="167" t="s">
        <v>94</v>
      </c>
      <c r="AM13" s="167" t="s">
        <v>94</v>
      </c>
      <c r="AN13" s="167" t="s">
        <v>94</v>
      </c>
      <c r="AO13" s="167" t="s">
        <v>94</v>
      </c>
      <c r="AP13" s="167" t="s">
        <v>94</v>
      </c>
    </row>
    <row r="14" spans="2:42" ht="13.5" thickBot="1">
      <c r="B14" s="102" t="s">
        <v>200</v>
      </c>
      <c r="C14" s="151">
        <v>4545.7</v>
      </c>
      <c r="D14" s="151">
        <v>1195</v>
      </c>
      <c r="E14" s="168">
        <v>1095.4</v>
      </c>
      <c r="F14" s="168">
        <v>1072.8</v>
      </c>
      <c r="G14" s="168">
        <v>1182.6</v>
      </c>
      <c r="H14" s="151">
        <v>4536.7</v>
      </c>
      <c r="I14" s="151">
        <v>1191.7</v>
      </c>
      <c r="J14" s="168">
        <v>1123.21</v>
      </c>
      <c r="K14" s="168">
        <v>1036.2</v>
      </c>
      <c r="L14" s="168">
        <v>1186.3</v>
      </c>
      <c r="M14" s="168">
        <v>4458.5</v>
      </c>
      <c r="N14" s="168">
        <v>1164.9</v>
      </c>
      <c r="O14" s="168">
        <v>1031.3</v>
      </c>
      <c r="P14" s="168">
        <v>1083.5</v>
      </c>
      <c r="Q14" s="168">
        <v>1178.9</v>
      </c>
      <c r="R14" s="168">
        <v>4591.3</v>
      </c>
      <c r="S14" s="168">
        <v>1168.24</v>
      </c>
      <c r="T14" s="168">
        <v>1127.7</v>
      </c>
      <c r="U14" s="168">
        <v>1108.94</v>
      </c>
      <c r="V14" s="168">
        <v>1186.24</v>
      </c>
      <c r="W14" s="168">
        <v>4503.1</v>
      </c>
      <c r="X14" s="168">
        <v>1131.8</v>
      </c>
      <c r="Y14" s="168">
        <v>1056.8</v>
      </c>
      <c r="Z14" s="168">
        <v>1132.3</v>
      </c>
      <c r="AA14" s="168">
        <v>1182.2</v>
      </c>
      <c r="AB14" s="168">
        <v>4582.29</v>
      </c>
      <c r="AC14" s="168">
        <v>1219.9</v>
      </c>
      <c r="AD14" s="168">
        <v>1099.79</v>
      </c>
      <c r="AE14" s="168">
        <v>1087.4</v>
      </c>
      <c r="AF14" s="168">
        <v>1175.2</v>
      </c>
      <c r="AG14" s="168">
        <v>4317.2</v>
      </c>
      <c r="AH14" s="168">
        <v>1109.4</v>
      </c>
      <c r="AI14" s="168">
        <v>1044.4</v>
      </c>
      <c r="AJ14" s="168">
        <v>1025.7</v>
      </c>
      <c r="AK14" s="168">
        <v>1137.7</v>
      </c>
      <c r="AL14" s="168">
        <v>4329.5</v>
      </c>
      <c r="AM14" s="168">
        <v>1134.5</v>
      </c>
      <c r="AN14" s="168">
        <v>1069</v>
      </c>
      <c r="AO14" s="168">
        <v>995.5</v>
      </c>
      <c r="AP14" s="168">
        <v>1130.5</v>
      </c>
    </row>
    <row r="15" spans="2:42" ht="12.75">
      <c r="B15" s="77"/>
      <c r="C15" s="152"/>
      <c r="D15" s="152"/>
      <c r="E15" s="169"/>
      <c r="F15" s="169"/>
      <c r="G15" s="169"/>
      <c r="H15" s="152"/>
      <c r="I15" s="152"/>
      <c r="J15" s="169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</row>
    <row r="16" spans="2:42" ht="13.5" thickBot="1">
      <c r="B16" s="102" t="s">
        <v>191</v>
      </c>
      <c r="C16" s="151"/>
      <c r="D16" s="151"/>
      <c r="E16" s="168"/>
      <c r="F16" s="168"/>
      <c r="G16" s="168"/>
      <c r="H16" s="151"/>
      <c r="I16" s="151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</row>
    <row r="17" spans="2:42" ht="12.75">
      <c r="B17" s="77" t="s">
        <v>189</v>
      </c>
      <c r="C17" s="150">
        <v>27465.9</v>
      </c>
      <c r="D17" s="150">
        <v>8140.8</v>
      </c>
      <c r="E17" s="167">
        <v>4777.5</v>
      </c>
      <c r="F17" s="167">
        <v>5134</v>
      </c>
      <c r="G17" s="167">
        <v>9413.6</v>
      </c>
      <c r="H17" s="150">
        <v>25291.24</v>
      </c>
      <c r="I17" s="150">
        <v>7603.59</v>
      </c>
      <c r="J17" s="167">
        <v>4298</v>
      </c>
      <c r="K17" s="167">
        <v>5079</v>
      </c>
      <c r="L17" s="167">
        <v>8311</v>
      </c>
      <c r="M17" s="167">
        <v>22894.8</v>
      </c>
      <c r="N17" s="167">
        <v>6920.5</v>
      </c>
      <c r="O17" s="167">
        <v>4003.9</v>
      </c>
      <c r="P17" s="167">
        <v>4410.1</v>
      </c>
      <c r="Q17" s="167">
        <v>7560.3</v>
      </c>
      <c r="R17" s="167">
        <v>21653.3</v>
      </c>
      <c r="S17" s="167">
        <v>6184.3</v>
      </c>
      <c r="T17" s="167">
        <v>3661.5</v>
      </c>
      <c r="U17" s="167">
        <v>4496.7</v>
      </c>
      <c r="V17" s="167">
        <v>7310.8</v>
      </c>
      <c r="W17" s="167">
        <v>17357.7</v>
      </c>
      <c r="X17" s="167">
        <v>6469.6</v>
      </c>
      <c r="Y17" s="167">
        <v>3284.3</v>
      </c>
      <c r="Z17" s="167">
        <v>3078.2</v>
      </c>
      <c r="AA17" s="167">
        <v>4525.6</v>
      </c>
      <c r="AB17" s="167">
        <v>15005.62</v>
      </c>
      <c r="AC17" s="167">
        <v>4132</v>
      </c>
      <c r="AD17" s="167">
        <v>2731.42</v>
      </c>
      <c r="AE17" s="167">
        <v>2964.5</v>
      </c>
      <c r="AF17" s="167">
        <v>5177.7</v>
      </c>
      <c r="AG17" s="167">
        <v>13756.4</v>
      </c>
      <c r="AH17" s="167">
        <v>4070.1</v>
      </c>
      <c r="AI17" s="167">
        <v>2315.2</v>
      </c>
      <c r="AJ17" s="167">
        <v>2698.2</v>
      </c>
      <c r="AK17" s="167">
        <v>4672.9</v>
      </c>
      <c r="AL17" s="167">
        <v>13166.8</v>
      </c>
      <c r="AM17" s="167">
        <v>3871.4</v>
      </c>
      <c r="AN17" s="167">
        <v>2320.7</v>
      </c>
      <c r="AO17" s="167">
        <v>2588.5</v>
      </c>
      <c r="AP17" s="167">
        <v>4386.2</v>
      </c>
    </row>
    <row r="18" spans="2:42" ht="12.75">
      <c r="B18" s="77" t="s">
        <v>192</v>
      </c>
      <c r="C18" s="150">
        <v>3928.8</v>
      </c>
      <c r="D18" s="150">
        <v>1360</v>
      </c>
      <c r="E18" s="186">
        <v>855.2</v>
      </c>
      <c r="F18" s="186">
        <v>715.7</v>
      </c>
      <c r="G18" s="186">
        <v>998</v>
      </c>
      <c r="H18" s="150">
        <v>2185.69</v>
      </c>
      <c r="I18" s="150">
        <v>602.97</v>
      </c>
      <c r="J18" s="186">
        <v>452</v>
      </c>
      <c r="K18" s="186">
        <v>482</v>
      </c>
      <c r="L18" s="186">
        <v>649</v>
      </c>
      <c r="M18" s="186">
        <v>2510.3100000000004</v>
      </c>
      <c r="N18" s="186">
        <v>560.6</v>
      </c>
      <c r="O18" s="167">
        <v>614.2</v>
      </c>
      <c r="P18" s="167">
        <v>571.31</v>
      </c>
      <c r="Q18" s="167">
        <v>764.2</v>
      </c>
      <c r="R18" s="167">
        <v>2311</v>
      </c>
      <c r="S18" s="167">
        <v>647.8</v>
      </c>
      <c r="T18" s="167">
        <v>639.3</v>
      </c>
      <c r="U18" s="167">
        <v>501.5</v>
      </c>
      <c r="V18" s="167">
        <v>522.4</v>
      </c>
      <c r="W18" s="167">
        <v>1759.51</v>
      </c>
      <c r="X18" s="167">
        <v>488.07</v>
      </c>
      <c r="Y18" s="167">
        <v>362.7</v>
      </c>
      <c r="Z18" s="167">
        <v>444.1</v>
      </c>
      <c r="AA18" s="167">
        <v>464.7</v>
      </c>
      <c r="AB18" s="167">
        <v>1382.82</v>
      </c>
      <c r="AC18" s="167">
        <v>356</v>
      </c>
      <c r="AD18" s="167">
        <v>306.19</v>
      </c>
      <c r="AE18" s="167">
        <v>271.41</v>
      </c>
      <c r="AF18" s="167">
        <v>449.22</v>
      </c>
      <c r="AG18" s="167">
        <v>323.69</v>
      </c>
      <c r="AH18" s="167">
        <v>210.99</v>
      </c>
      <c r="AI18" s="167">
        <v>39.74</v>
      </c>
      <c r="AJ18" s="167">
        <v>24.06</v>
      </c>
      <c r="AK18" s="167">
        <v>48.9</v>
      </c>
      <c r="AL18" s="167" t="s">
        <v>94</v>
      </c>
      <c r="AM18" s="167" t="s">
        <v>94</v>
      </c>
      <c r="AN18" s="167" t="s">
        <v>94</v>
      </c>
      <c r="AO18" s="167" t="s">
        <v>94</v>
      </c>
      <c r="AP18" s="167" t="s">
        <v>94</v>
      </c>
    </row>
    <row r="19" spans="2:42" ht="12.75">
      <c r="B19" s="77" t="s">
        <v>103</v>
      </c>
      <c r="C19" s="150">
        <v>1578</v>
      </c>
      <c r="D19" s="150">
        <v>442.2</v>
      </c>
      <c r="E19" s="167">
        <v>336.7</v>
      </c>
      <c r="F19" s="167">
        <v>308.2</v>
      </c>
      <c r="G19" s="167">
        <v>490.9</v>
      </c>
      <c r="H19" s="150">
        <v>1495.92</v>
      </c>
      <c r="I19" s="150">
        <v>418.84</v>
      </c>
      <c r="J19" s="167">
        <v>296</v>
      </c>
      <c r="K19" s="167">
        <v>312</v>
      </c>
      <c r="L19" s="167">
        <v>469.1</v>
      </c>
      <c r="M19" s="167">
        <v>1371</v>
      </c>
      <c r="N19" s="167">
        <v>417.4</v>
      </c>
      <c r="O19" s="167">
        <v>243.6</v>
      </c>
      <c r="P19" s="167">
        <v>298.2</v>
      </c>
      <c r="Q19" s="167">
        <v>411.8</v>
      </c>
      <c r="R19" s="167">
        <v>1295.2</v>
      </c>
      <c r="S19" s="167">
        <v>354.7</v>
      </c>
      <c r="T19" s="167">
        <v>260.8</v>
      </c>
      <c r="U19" s="167">
        <v>285.1</v>
      </c>
      <c r="V19" s="167">
        <v>394.6</v>
      </c>
      <c r="W19" s="167">
        <v>1251.74</v>
      </c>
      <c r="X19" s="167">
        <v>334.4</v>
      </c>
      <c r="Y19" s="167">
        <v>271.58</v>
      </c>
      <c r="Z19" s="167">
        <v>271.2</v>
      </c>
      <c r="AA19" s="167">
        <v>374.6</v>
      </c>
      <c r="AB19" s="167">
        <v>1202.45</v>
      </c>
      <c r="AC19" s="167">
        <v>350.58</v>
      </c>
      <c r="AD19" s="167">
        <v>220.07</v>
      </c>
      <c r="AE19" s="167">
        <v>245.3</v>
      </c>
      <c r="AF19" s="167">
        <v>386.5</v>
      </c>
      <c r="AG19" s="167">
        <v>1156.12</v>
      </c>
      <c r="AH19" s="167">
        <v>335.5</v>
      </c>
      <c r="AI19" s="167">
        <v>215.9</v>
      </c>
      <c r="AJ19" s="167">
        <v>232.66</v>
      </c>
      <c r="AK19" s="167">
        <v>372.06</v>
      </c>
      <c r="AL19" s="167">
        <v>1110.6</v>
      </c>
      <c r="AM19" s="167">
        <v>326.1</v>
      </c>
      <c r="AN19" s="167">
        <v>210.5</v>
      </c>
      <c r="AO19" s="167">
        <v>206.9</v>
      </c>
      <c r="AP19" s="167">
        <v>367.1</v>
      </c>
    </row>
    <row r="20" spans="2:42" ht="12.75">
      <c r="B20" s="109" t="s">
        <v>201</v>
      </c>
      <c r="C20" s="153">
        <v>29043.9</v>
      </c>
      <c r="D20" s="153">
        <v>8582.9</v>
      </c>
      <c r="E20" s="171">
        <v>5114.2</v>
      </c>
      <c r="F20" s="171">
        <v>5442.2</v>
      </c>
      <c r="G20" s="171">
        <v>9904.5</v>
      </c>
      <c r="H20" s="153">
        <v>26787.17</v>
      </c>
      <c r="I20" s="153">
        <v>8022.44</v>
      </c>
      <c r="J20" s="171">
        <v>4594</v>
      </c>
      <c r="K20" s="171">
        <v>5391</v>
      </c>
      <c r="L20" s="171">
        <v>8780</v>
      </c>
      <c r="M20" s="171">
        <v>24265.800000000003</v>
      </c>
      <c r="N20" s="171">
        <v>7337.9</v>
      </c>
      <c r="O20" s="171">
        <v>4247.5</v>
      </c>
      <c r="P20" s="171">
        <v>4708.3</v>
      </c>
      <c r="Q20" s="171">
        <v>7972.1</v>
      </c>
      <c r="R20" s="171">
        <v>22948.5</v>
      </c>
      <c r="S20" s="171">
        <v>6539</v>
      </c>
      <c r="T20" s="171">
        <v>3922.3</v>
      </c>
      <c r="U20" s="171">
        <v>4781.8</v>
      </c>
      <c r="V20" s="171">
        <v>7705.400000000001</v>
      </c>
      <c r="W20" s="171">
        <v>18609.44</v>
      </c>
      <c r="X20" s="171">
        <v>6804</v>
      </c>
      <c r="Y20" s="171">
        <v>3555.9</v>
      </c>
      <c r="Z20" s="171">
        <v>3349.4</v>
      </c>
      <c r="AA20" s="171">
        <v>4900.2</v>
      </c>
      <c r="AB20" s="171">
        <v>16208.07</v>
      </c>
      <c r="AC20" s="171">
        <v>4482.58</v>
      </c>
      <c r="AD20" s="171">
        <v>2951.49</v>
      </c>
      <c r="AE20" s="171">
        <v>3209.8</v>
      </c>
      <c r="AF20" s="171">
        <v>5564.2</v>
      </c>
      <c r="AG20" s="171">
        <v>14912.52</v>
      </c>
      <c r="AH20" s="171">
        <v>4405.6</v>
      </c>
      <c r="AI20" s="171">
        <v>2531.1</v>
      </c>
      <c r="AJ20" s="171">
        <v>2930.86</v>
      </c>
      <c r="AK20" s="171">
        <v>5044.96</v>
      </c>
      <c r="AL20" s="171">
        <v>14277.4</v>
      </c>
      <c r="AM20" s="171">
        <v>4197.5</v>
      </c>
      <c r="AN20" s="171">
        <v>2531.2</v>
      </c>
      <c r="AO20" s="171">
        <v>2795.4</v>
      </c>
      <c r="AP20" s="171">
        <v>4753.3</v>
      </c>
    </row>
    <row r="21" spans="2:42" ht="12.75">
      <c r="B21" s="77"/>
      <c r="C21" s="152"/>
      <c r="D21" s="152"/>
      <c r="E21" s="169"/>
      <c r="F21" s="169"/>
      <c r="G21" s="169"/>
      <c r="H21" s="152"/>
      <c r="I21" s="152"/>
      <c r="J21" s="169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</row>
    <row r="22" spans="2:42" ht="13.5" thickBot="1">
      <c r="B22" s="102" t="s">
        <v>228</v>
      </c>
      <c r="C22" s="151"/>
      <c r="D22" s="151"/>
      <c r="E22" s="168"/>
      <c r="F22" s="168"/>
      <c r="G22" s="168"/>
      <c r="H22" s="151"/>
      <c r="I22" s="151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</row>
    <row r="23" spans="2:42" ht="12.75">
      <c r="B23" s="187" t="s">
        <v>187</v>
      </c>
      <c r="C23" s="180">
        <v>655.7</v>
      </c>
      <c r="D23" s="180">
        <v>179.6</v>
      </c>
      <c r="E23" s="167">
        <v>157.79999999999998</v>
      </c>
      <c r="F23" s="167">
        <v>126.1</v>
      </c>
      <c r="G23" s="167">
        <v>192.4</v>
      </c>
      <c r="H23" s="180">
        <v>647.27</v>
      </c>
      <c r="I23" s="180">
        <v>180.3</v>
      </c>
      <c r="J23" s="167">
        <v>143.96</v>
      </c>
      <c r="K23" s="167">
        <v>127.4</v>
      </c>
      <c r="L23" s="167">
        <v>195.6</v>
      </c>
      <c r="M23" s="167">
        <v>660.1</v>
      </c>
      <c r="N23" s="167">
        <v>187.51</v>
      </c>
      <c r="O23" s="167">
        <v>117.23</v>
      </c>
      <c r="P23" s="167">
        <v>160.06</v>
      </c>
      <c r="Q23" s="167">
        <v>195.26</v>
      </c>
      <c r="R23" s="167">
        <v>645.54</v>
      </c>
      <c r="S23" s="167">
        <v>170.82</v>
      </c>
      <c r="T23" s="167">
        <v>143.43</v>
      </c>
      <c r="U23" s="167">
        <v>148.43</v>
      </c>
      <c r="V23" s="167">
        <v>182.86</v>
      </c>
      <c r="W23" s="167">
        <v>744.4</v>
      </c>
      <c r="X23" s="167">
        <v>192</v>
      </c>
      <c r="Y23" s="167">
        <v>162.8</v>
      </c>
      <c r="Z23" s="167">
        <v>165.96</v>
      </c>
      <c r="AA23" s="167">
        <v>223.69</v>
      </c>
      <c r="AB23" s="167">
        <v>723.8</v>
      </c>
      <c r="AC23" s="167">
        <v>200.7</v>
      </c>
      <c r="AD23" s="167">
        <v>154.2</v>
      </c>
      <c r="AE23" s="167">
        <v>153</v>
      </c>
      <c r="AF23" s="167">
        <v>215.9</v>
      </c>
      <c r="AG23" s="167">
        <v>723.4</v>
      </c>
      <c r="AH23" s="167">
        <v>201.3</v>
      </c>
      <c r="AI23" s="167">
        <v>156.7</v>
      </c>
      <c r="AJ23" s="167">
        <v>154.8</v>
      </c>
      <c r="AK23" s="167">
        <v>210.6</v>
      </c>
      <c r="AL23" s="167">
        <v>681.9</v>
      </c>
      <c r="AM23" s="167">
        <v>200</v>
      </c>
      <c r="AN23" s="167">
        <v>149.7</v>
      </c>
      <c r="AO23" s="167">
        <v>132.2</v>
      </c>
      <c r="AP23" s="167">
        <v>200</v>
      </c>
    </row>
    <row r="24" spans="2:42" ht="12.75">
      <c r="B24" s="187" t="s">
        <v>190</v>
      </c>
      <c r="C24" s="180">
        <v>198.8</v>
      </c>
      <c r="D24" s="180">
        <v>48.4</v>
      </c>
      <c r="E24" s="167">
        <v>53.4</v>
      </c>
      <c r="F24" s="167">
        <v>52.6</v>
      </c>
      <c r="G24" s="167">
        <v>44.4</v>
      </c>
      <c r="H24" s="180">
        <v>148.54</v>
      </c>
      <c r="I24" s="180">
        <v>46.1</v>
      </c>
      <c r="J24" s="167">
        <v>37.7</v>
      </c>
      <c r="K24" s="167">
        <v>33.5</v>
      </c>
      <c r="L24" s="167">
        <v>31.2</v>
      </c>
      <c r="M24" s="167">
        <v>58.4</v>
      </c>
      <c r="N24" s="167">
        <v>21.6</v>
      </c>
      <c r="O24" s="167">
        <v>12.1</v>
      </c>
      <c r="P24" s="167">
        <v>12.3</v>
      </c>
      <c r="Q24" s="167">
        <v>12.4</v>
      </c>
      <c r="R24" s="167">
        <v>50.599999999999994</v>
      </c>
      <c r="S24" s="167">
        <v>12.8</v>
      </c>
      <c r="T24" s="167">
        <v>11.5</v>
      </c>
      <c r="U24" s="167">
        <v>13.1</v>
      </c>
      <c r="V24" s="167">
        <v>13.2</v>
      </c>
      <c r="W24" s="167">
        <v>55.9</v>
      </c>
      <c r="X24" s="167">
        <v>12.8</v>
      </c>
      <c r="Y24" s="167">
        <v>14.4</v>
      </c>
      <c r="Z24" s="167">
        <v>14.5</v>
      </c>
      <c r="AA24" s="167">
        <v>14.2</v>
      </c>
      <c r="AB24" s="167">
        <v>24.9</v>
      </c>
      <c r="AC24" s="167">
        <v>15</v>
      </c>
      <c r="AD24" s="167">
        <v>9.9</v>
      </c>
      <c r="AE24" s="167" t="s">
        <v>94</v>
      </c>
      <c r="AF24" s="167" t="s">
        <v>94</v>
      </c>
      <c r="AG24" s="167" t="s">
        <v>94</v>
      </c>
      <c r="AH24" s="167" t="s">
        <v>94</v>
      </c>
      <c r="AI24" s="167" t="s">
        <v>94</v>
      </c>
      <c r="AJ24" s="167" t="s">
        <v>94</v>
      </c>
      <c r="AK24" s="167" t="s">
        <v>94</v>
      </c>
      <c r="AL24" s="167" t="s">
        <v>94</v>
      </c>
      <c r="AM24" s="167" t="s">
        <v>94</v>
      </c>
      <c r="AN24" s="167" t="s">
        <v>94</v>
      </c>
      <c r="AO24" s="167" t="s">
        <v>94</v>
      </c>
      <c r="AP24" s="167" t="s">
        <v>94</v>
      </c>
    </row>
    <row r="25" spans="2:42" ht="12.75">
      <c r="B25" s="77"/>
      <c r="C25" s="150"/>
      <c r="D25" s="150"/>
      <c r="E25" s="167"/>
      <c r="F25" s="167"/>
      <c r="G25" s="167"/>
      <c r="H25" s="150"/>
      <c r="I25" s="150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</row>
    <row r="26" spans="2:42" ht="13.5" thickBot="1">
      <c r="B26" s="102" t="s">
        <v>193</v>
      </c>
      <c r="C26" s="151"/>
      <c r="D26" s="151"/>
      <c r="E26" s="168"/>
      <c r="F26" s="168"/>
      <c r="G26" s="168"/>
      <c r="H26" s="151"/>
      <c r="I26" s="151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</row>
    <row r="27" spans="2:43" ht="12.75">
      <c r="B27" s="188" t="s">
        <v>273</v>
      </c>
      <c r="C27" s="154">
        <v>13529</v>
      </c>
      <c r="D27" s="154">
        <v>2949</v>
      </c>
      <c r="E27" s="173">
        <v>3324</v>
      </c>
      <c r="F27" s="173">
        <v>3419.1</v>
      </c>
      <c r="G27" s="173">
        <v>3837</v>
      </c>
      <c r="H27" s="154">
        <v>13714</v>
      </c>
      <c r="I27" s="154">
        <v>3673</v>
      </c>
      <c r="J27" s="173">
        <v>3488</v>
      </c>
      <c r="K27" s="173">
        <v>3334.4</v>
      </c>
      <c r="L27" s="173">
        <v>3219</v>
      </c>
      <c r="M27" s="173">
        <v>11527</v>
      </c>
      <c r="N27" s="173">
        <v>2968</v>
      </c>
      <c r="O27" s="173">
        <v>3020</v>
      </c>
      <c r="P27" s="173">
        <v>2837</v>
      </c>
      <c r="Q27" s="173">
        <v>2702</v>
      </c>
      <c r="R27" s="173">
        <v>9329.6</v>
      </c>
      <c r="S27" s="173">
        <v>1862.6</v>
      </c>
      <c r="T27" s="173">
        <v>2398</v>
      </c>
      <c r="U27" s="173">
        <v>2495</v>
      </c>
      <c r="V27" s="173">
        <v>2574</v>
      </c>
      <c r="W27" s="173">
        <v>9699.8</v>
      </c>
      <c r="X27" s="173">
        <v>2422.8</v>
      </c>
      <c r="Y27" s="173">
        <v>2142.6</v>
      </c>
      <c r="Z27" s="173">
        <v>2593.9</v>
      </c>
      <c r="AA27" s="173">
        <v>2540.5</v>
      </c>
      <c r="AB27" s="173">
        <v>10849.6</v>
      </c>
      <c r="AC27" s="173">
        <v>2663.6</v>
      </c>
      <c r="AD27" s="173">
        <v>2245</v>
      </c>
      <c r="AE27" s="173">
        <v>2481</v>
      </c>
      <c r="AF27" s="173">
        <v>3460</v>
      </c>
      <c r="AG27" s="173">
        <v>11000</v>
      </c>
      <c r="AH27" s="173">
        <v>3105</v>
      </c>
      <c r="AI27" s="173">
        <v>2133</v>
      </c>
      <c r="AJ27" s="173">
        <v>2763</v>
      </c>
      <c r="AK27" s="173">
        <v>2999</v>
      </c>
      <c r="AL27" s="173">
        <v>10915</v>
      </c>
      <c r="AM27" s="173">
        <v>2862</v>
      </c>
      <c r="AN27" s="173">
        <v>2177</v>
      </c>
      <c r="AO27" s="173">
        <v>2743</v>
      </c>
      <c r="AP27" s="173">
        <v>3133</v>
      </c>
      <c r="AQ27" s="147"/>
    </row>
    <row r="28" spans="2:43" ht="12.75">
      <c r="B28" s="77" t="s">
        <v>194</v>
      </c>
      <c r="C28" s="154">
        <v>9038</v>
      </c>
      <c r="D28" s="154">
        <v>1097</v>
      </c>
      <c r="E28" s="173">
        <v>2357</v>
      </c>
      <c r="F28" s="173">
        <v>2602</v>
      </c>
      <c r="G28" s="173">
        <v>2982</v>
      </c>
      <c r="H28" s="154">
        <v>9656</v>
      </c>
      <c r="I28" s="154">
        <v>2540</v>
      </c>
      <c r="J28" s="173">
        <v>1889</v>
      </c>
      <c r="K28" s="173">
        <v>2517</v>
      </c>
      <c r="L28" s="173">
        <v>2709</v>
      </c>
      <c r="M28" s="173">
        <v>10248</v>
      </c>
      <c r="N28" s="173">
        <v>2539</v>
      </c>
      <c r="O28" s="173">
        <v>2429</v>
      </c>
      <c r="P28" s="173">
        <v>2623</v>
      </c>
      <c r="Q28" s="173">
        <v>2657</v>
      </c>
      <c r="R28" s="173">
        <v>8155.1</v>
      </c>
      <c r="S28" s="173">
        <v>1774.1</v>
      </c>
      <c r="T28" s="173">
        <v>2329</v>
      </c>
      <c r="U28" s="173">
        <v>2219</v>
      </c>
      <c r="V28" s="173">
        <v>1833</v>
      </c>
      <c r="W28" s="173">
        <v>8097.13</v>
      </c>
      <c r="X28" s="173">
        <v>1751.43</v>
      </c>
      <c r="Y28" s="173">
        <v>1805</v>
      </c>
      <c r="Z28" s="173">
        <v>2515.2</v>
      </c>
      <c r="AA28" s="173">
        <v>2025.5</v>
      </c>
      <c r="AB28" s="173">
        <v>8733.7</v>
      </c>
      <c r="AC28" s="173">
        <v>1792.7</v>
      </c>
      <c r="AD28" s="173">
        <v>1885</v>
      </c>
      <c r="AE28" s="173">
        <v>2272</v>
      </c>
      <c r="AF28" s="173">
        <v>2784</v>
      </c>
      <c r="AG28" s="173">
        <v>9018</v>
      </c>
      <c r="AH28" s="173">
        <v>2589</v>
      </c>
      <c r="AI28" s="173">
        <v>1858</v>
      </c>
      <c r="AJ28" s="173">
        <v>2432</v>
      </c>
      <c r="AK28" s="173">
        <v>2139</v>
      </c>
      <c r="AL28" s="173">
        <v>9335</v>
      </c>
      <c r="AM28" s="173">
        <v>2032</v>
      </c>
      <c r="AN28" s="173">
        <v>1947</v>
      </c>
      <c r="AO28" s="173">
        <v>2498</v>
      </c>
      <c r="AP28" s="173">
        <v>2858</v>
      </c>
      <c r="AQ28" s="148"/>
    </row>
    <row r="29" spans="2:43" ht="12.75">
      <c r="B29" s="77" t="s">
        <v>195</v>
      </c>
      <c r="C29" s="154">
        <v>2713</v>
      </c>
      <c r="D29" s="154">
        <v>758</v>
      </c>
      <c r="E29" s="173">
        <v>635</v>
      </c>
      <c r="F29" s="173">
        <v>815</v>
      </c>
      <c r="G29" s="173">
        <v>505</v>
      </c>
      <c r="H29" s="154">
        <v>1715</v>
      </c>
      <c r="I29" s="154">
        <v>383</v>
      </c>
      <c r="J29" s="173">
        <v>470</v>
      </c>
      <c r="K29" s="173">
        <v>474.9</v>
      </c>
      <c r="L29" s="173">
        <v>387</v>
      </c>
      <c r="M29" s="173">
        <v>974</v>
      </c>
      <c r="N29" s="173">
        <v>380</v>
      </c>
      <c r="O29" s="173">
        <v>384</v>
      </c>
      <c r="P29" s="173">
        <v>210</v>
      </c>
      <c r="Q29" s="173" t="s">
        <v>94</v>
      </c>
      <c r="R29" s="173" t="s">
        <v>94</v>
      </c>
      <c r="S29" s="173" t="s">
        <v>94</v>
      </c>
      <c r="T29" s="173" t="s">
        <v>94</v>
      </c>
      <c r="U29" s="173" t="s">
        <v>94</v>
      </c>
      <c r="V29" s="173" t="s">
        <v>94</v>
      </c>
      <c r="W29" s="173" t="s">
        <v>94</v>
      </c>
      <c r="X29" s="173" t="s">
        <v>94</v>
      </c>
      <c r="Y29" s="173" t="s">
        <v>94</v>
      </c>
      <c r="Z29" s="173" t="s">
        <v>94</v>
      </c>
      <c r="AA29" s="173" t="s">
        <v>94</v>
      </c>
      <c r="AB29" s="173" t="s">
        <v>94</v>
      </c>
      <c r="AC29" s="173" t="s">
        <v>94</v>
      </c>
      <c r="AD29" s="173" t="s">
        <v>94</v>
      </c>
      <c r="AE29" s="173" t="s">
        <v>94</v>
      </c>
      <c r="AF29" s="173" t="s">
        <v>94</v>
      </c>
      <c r="AG29" s="173" t="s">
        <v>94</v>
      </c>
      <c r="AH29" s="173" t="s">
        <v>94</v>
      </c>
      <c r="AI29" s="173" t="s">
        <v>94</v>
      </c>
      <c r="AJ29" s="173" t="s">
        <v>94</v>
      </c>
      <c r="AK29" s="173" t="s">
        <v>94</v>
      </c>
      <c r="AL29" s="173" t="s">
        <v>94</v>
      </c>
      <c r="AM29" s="173" t="s">
        <v>94</v>
      </c>
      <c r="AN29" s="173" t="s">
        <v>94</v>
      </c>
      <c r="AO29" s="173" t="s">
        <v>94</v>
      </c>
      <c r="AP29" s="173" t="s">
        <v>94</v>
      </c>
      <c r="AQ29" s="147"/>
    </row>
    <row r="30" spans="2:42" ht="15">
      <c r="B30" s="70"/>
      <c r="C30" s="154"/>
      <c r="D30" s="154"/>
      <c r="E30" s="173"/>
      <c r="F30" s="173"/>
      <c r="G30" s="173"/>
      <c r="H30" s="154"/>
      <c r="I30" s="154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</row>
    <row r="31" spans="2:42" ht="13.5" thickBot="1">
      <c r="B31" s="102" t="s">
        <v>196</v>
      </c>
      <c r="C31" s="155"/>
      <c r="D31" s="155"/>
      <c r="E31" s="175"/>
      <c r="F31" s="175"/>
      <c r="G31" s="175"/>
      <c r="H31" s="155"/>
      <c r="I31" s="155"/>
      <c r="J31" s="175"/>
      <c r="K31" s="176"/>
      <c r="L31" s="176"/>
      <c r="M31" s="176"/>
      <c r="N31" s="176"/>
      <c r="O31" s="176"/>
      <c r="P31" s="176"/>
      <c r="Q31" s="176"/>
      <c r="R31" s="176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</row>
    <row r="32" spans="2:42" ht="12.75">
      <c r="B32" s="188" t="s">
        <v>198</v>
      </c>
      <c r="C32" s="154"/>
      <c r="D32" s="154">
        <v>2325</v>
      </c>
      <c r="E32" s="173">
        <v>3017</v>
      </c>
      <c r="F32" s="173">
        <v>2051</v>
      </c>
      <c r="G32" s="173">
        <v>1056</v>
      </c>
      <c r="H32" s="154"/>
      <c r="I32" s="154">
        <v>2307</v>
      </c>
      <c r="J32" s="173">
        <v>2923</v>
      </c>
      <c r="K32" s="177">
        <v>1696</v>
      </c>
      <c r="L32" s="177">
        <v>905</v>
      </c>
      <c r="M32" s="177"/>
      <c r="N32" s="177">
        <v>2203</v>
      </c>
      <c r="O32" s="177">
        <v>2876</v>
      </c>
      <c r="P32" s="177">
        <v>1613</v>
      </c>
      <c r="Q32" s="177">
        <v>907</v>
      </c>
      <c r="R32" s="177"/>
      <c r="S32" s="177">
        <v>1737</v>
      </c>
      <c r="T32" s="177">
        <v>2770</v>
      </c>
      <c r="U32" s="177">
        <v>1796</v>
      </c>
      <c r="V32" s="177">
        <v>1253</v>
      </c>
      <c r="W32" s="177"/>
      <c r="X32" s="177">
        <v>2060</v>
      </c>
      <c r="Y32" s="177">
        <v>2724</v>
      </c>
      <c r="Z32" s="177">
        <v>2051</v>
      </c>
      <c r="AA32" s="177">
        <v>1265</v>
      </c>
      <c r="AB32" s="177"/>
      <c r="AC32" s="177">
        <v>2092.4</v>
      </c>
      <c r="AD32" s="177">
        <v>2484.4</v>
      </c>
      <c r="AE32" s="177">
        <v>1783.1</v>
      </c>
      <c r="AF32" s="177">
        <v>1218</v>
      </c>
      <c r="AG32" s="177"/>
      <c r="AH32" s="177">
        <v>1787</v>
      </c>
      <c r="AI32" s="177">
        <v>1887</v>
      </c>
      <c r="AJ32" s="177">
        <v>1457</v>
      </c>
      <c r="AK32" s="177">
        <v>667</v>
      </c>
      <c r="AL32" s="177"/>
      <c r="AM32" s="177">
        <v>1515</v>
      </c>
      <c r="AN32" s="177">
        <v>1790</v>
      </c>
      <c r="AO32" s="177">
        <v>1160</v>
      </c>
      <c r="AP32" s="177">
        <v>289</v>
      </c>
    </row>
    <row r="33" spans="2:42" s="124" customFormat="1" ht="15">
      <c r="B33" s="70"/>
      <c r="C33" s="154"/>
      <c r="D33" s="154"/>
      <c r="E33" s="173"/>
      <c r="F33" s="173"/>
      <c r="G33" s="173"/>
      <c r="H33" s="154"/>
      <c r="I33" s="154"/>
      <c r="J33" s="17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</row>
    <row r="34" spans="2:42" s="124" customFormat="1" ht="13.5" thickBot="1">
      <c r="B34" s="102" t="s">
        <v>197</v>
      </c>
      <c r="C34" s="155"/>
      <c r="D34" s="155"/>
      <c r="E34" s="175"/>
      <c r="F34" s="175"/>
      <c r="G34" s="175"/>
      <c r="H34" s="155"/>
      <c r="I34" s="155"/>
      <c r="J34" s="175"/>
      <c r="K34" s="176"/>
      <c r="L34" s="176"/>
      <c r="M34" s="176"/>
      <c r="N34" s="176"/>
      <c r="O34" s="176"/>
      <c r="P34" s="176"/>
      <c r="Q34" s="176"/>
      <c r="R34" s="176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</row>
    <row r="35" spans="2:42" s="124" customFormat="1" ht="12.75">
      <c r="B35" s="188" t="s">
        <v>69</v>
      </c>
      <c r="C35" s="150">
        <v>11747.2</v>
      </c>
      <c r="D35" s="150">
        <v>3438</v>
      </c>
      <c r="E35" s="167">
        <v>1953.5</v>
      </c>
      <c r="F35" s="167">
        <v>2136</v>
      </c>
      <c r="G35" s="167">
        <v>4219.6</v>
      </c>
      <c r="H35" s="150">
        <v>11645.31</v>
      </c>
      <c r="I35" s="150">
        <v>3294.8</v>
      </c>
      <c r="J35" s="167">
        <v>1968.4</v>
      </c>
      <c r="K35" s="178">
        <v>2441.5</v>
      </c>
      <c r="L35" s="178">
        <v>3940.7</v>
      </c>
      <c r="M35" s="178">
        <v>10858.6</v>
      </c>
      <c r="N35" s="178">
        <v>3443.5</v>
      </c>
      <c r="O35" s="178">
        <v>1876.8000000000002</v>
      </c>
      <c r="P35" s="178">
        <v>2050.2999999999997</v>
      </c>
      <c r="Q35" s="178">
        <v>3488</v>
      </c>
      <c r="R35" s="178">
        <v>9822.7</v>
      </c>
      <c r="S35" s="178">
        <v>2861.5</v>
      </c>
      <c r="T35" s="178">
        <v>1681.4000000000005</v>
      </c>
      <c r="U35" s="178">
        <v>2024</v>
      </c>
      <c r="V35" s="178">
        <v>3255.8</v>
      </c>
      <c r="W35" s="178">
        <v>9585.6</v>
      </c>
      <c r="X35" s="178">
        <v>2893.7</v>
      </c>
      <c r="Y35" s="178">
        <v>1588.4</v>
      </c>
      <c r="Z35" s="178">
        <v>1882.1</v>
      </c>
      <c r="AA35" s="178">
        <v>3221.4</v>
      </c>
      <c r="AB35" s="178">
        <v>10128.4</v>
      </c>
      <c r="AC35" s="178">
        <v>2605</v>
      </c>
      <c r="AD35" s="178">
        <v>1752.1</v>
      </c>
      <c r="AE35" s="178">
        <v>1870.3</v>
      </c>
      <c r="AF35" s="178">
        <v>3901</v>
      </c>
      <c r="AG35" s="178">
        <v>9923.6</v>
      </c>
      <c r="AH35" s="178">
        <v>3076.1</v>
      </c>
      <c r="AI35" s="178">
        <v>1510.1</v>
      </c>
      <c r="AJ35" s="178">
        <v>1730.1</v>
      </c>
      <c r="AK35" s="178">
        <v>3607.3</v>
      </c>
      <c r="AL35" s="178">
        <v>9451.9</v>
      </c>
      <c r="AM35" s="178">
        <v>2781.8</v>
      </c>
      <c r="AN35" s="178">
        <v>1451.4</v>
      </c>
      <c r="AO35" s="178">
        <v>1696</v>
      </c>
      <c r="AP35" s="178">
        <v>3522.7</v>
      </c>
    </row>
    <row r="36" spans="2:42" s="124" customFormat="1" ht="12.75">
      <c r="B36" s="1"/>
      <c r="C36" s="150"/>
      <c r="D36" s="150"/>
      <c r="E36" s="167"/>
      <c r="F36" s="167"/>
      <c r="G36" s="167"/>
      <c r="H36" s="150"/>
      <c r="I36" s="150"/>
      <c r="J36" s="16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</row>
    <row r="37" spans="2:42" s="124" customFormat="1" ht="13.5" thickBot="1">
      <c r="B37" s="102" t="s">
        <v>203</v>
      </c>
      <c r="C37" s="156" t="s">
        <v>216</v>
      </c>
      <c r="D37" s="156" t="s">
        <v>216</v>
      </c>
      <c r="E37" s="179" t="s">
        <v>216</v>
      </c>
      <c r="F37" s="179" t="s">
        <v>216</v>
      </c>
      <c r="G37" s="179" t="s">
        <v>216</v>
      </c>
      <c r="H37" s="156" t="s">
        <v>216</v>
      </c>
      <c r="I37" s="156" t="s">
        <v>216</v>
      </c>
      <c r="J37" s="179" t="s">
        <v>216</v>
      </c>
      <c r="K37" s="179" t="s">
        <v>216</v>
      </c>
      <c r="L37" s="179" t="s">
        <v>216</v>
      </c>
      <c r="M37" s="179" t="s">
        <v>216</v>
      </c>
      <c r="N37" s="179" t="s">
        <v>216</v>
      </c>
      <c r="O37" s="179" t="s">
        <v>216</v>
      </c>
      <c r="P37" s="179" t="s">
        <v>216</v>
      </c>
      <c r="Q37" s="179" t="s">
        <v>216</v>
      </c>
      <c r="R37" s="179" t="s">
        <v>216</v>
      </c>
      <c r="S37" s="179" t="s">
        <v>216</v>
      </c>
      <c r="T37" s="179" t="s">
        <v>216</v>
      </c>
      <c r="U37" s="179" t="s">
        <v>216</v>
      </c>
      <c r="V37" s="179" t="s">
        <v>216</v>
      </c>
      <c r="W37" s="179" t="s">
        <v>216</v>
      </c>
      <c r="X37" s="179" t="s">
        <v>216</v>
      </c>
      <c r="Y37" s="179" t="s">
        <v>216</v>
      </c>
      <c r="Z37" s="179" t="s">
        <v>216</v>
      </c>
      <c r="AA37" s="179" t="s">
        <v>216</v>
      </c>
      <c r="AB37" s="179" t="s">
        <v>216</v>
      </c>
      <c r="AC37" s="179" t="s">
        <v>216</v>
      </c>
      <c r="AD37" s="179" t="s">
        <v>216</v>
      </c>
      <c r="AE37" s="179" t="s">
        <v>216</v>
      </c>
      <c r="AF37" s="179" t="s">
        <v>216</v>
      </c>
      <c r="AG37" s="179" t="s">
        <v>216</v>
      </c>
      <c r="AH37" s="179" t="s">
        <v>216</v>
      </c>
      <c r="AI37" s="179" t="s">
        <v>216</v>
      </c>
      <c r="AJ37" s="179" t="s">
        <v>216</v>
      </c>
      <c r="AK37" s="179" t="s">
        <v>216</v>
      </c>
      <c r="AL37" s="179" t="s">
        <v>216</v>
      </c>
      <c r="AM37" s="179" t="s">
        <v>216</v>
      </c>
      <c r="AN37" s="179" t="s">
        <v>216</v>
      </c>
      <c r="AO37" s="179" t="s">
        <v>216</v>
      </c>
      <c r="AP37" s="179" t="s">
        <v>216</v>
      </c>
    </row>
    <row r="38" spans="2:42" s="124" customFormat="1" ht="12.75">
      <c r="B38" s="77" t="s">
        <v>187</v>
      </c>
      <c r="C38" s="150">
        <v>818.3</v>
      </c>
      <c r="D38" s="150">
        <v>218.8</v>
      </c>
      <c r="E38" s="167">
        <v>201.8</v>
      </c>
      <c r="F38" s="167">
        <v>189</v>
      </c>
      <c r="G38" s="167">
        <v>208.7</v>
      </c>
      <c r="H38" s="150">
        <v>786.87</v>
      </c>
      <c r="I38" s="150">
        <v>219.59</v>
      </c>
      <c r="J38" s="167">
        <v>202.58</v>
      </c>
      <c r="K38" s="167">
        <v>148.5</v>
      </c>
      <c r="L38" s="167">
        <v>216.2</v>
      </c>
      <c r="M38" s="167">
        <v>763.5</v>
      </c>
      <c r="N38" s="167">
        <v>207.2</v>
      </c>
      <c r="O38" s="167">
        <v>177</v>
      </c>
      <c r="P38" s="167">
        <v>175.9</v>
      </c>
      <c r="Q38" s="167">
        <v>203.4</v>
      </c>
      <c r="R38" s="167">
        <v>764.5</v>
      </c>
      <c r="S38" s="167">
        <v>207.1</v>
      </c>
      <c r="T38" s="167">
        <v>203.8</v>
      </c>
      <c r="U38" s="167">
        <v>147</v>
      </c>
      <c r="V38" s="167">
        <v>206.6</v>
      </c>
      <c r="W38" s="167">
        <v>789.06</v>
      </c>
      <c r="X38" s="167">
        <v>214.46</v>
      </c>
      <c r="Y38" s="167">
        <v>188.2</v>
      </c>
      <c r="Z38" s="167">
        <v>183.7</v>
      </c>
      <c r="AA38" s="167">
        <v>202.7</v>
      </c>
      <c r="AB38" s="167">
        <v>815.2</v>
      </c>
      <c r="AC38" s="167">
        <v>215.3</v>
      </c>
      <c r="AD38" s="167">
        <v>218.11</v>
      </c>
      <c r="AE38" s="167">
        <v>177.8</v>
      </c>
      <c r="AF38" s="167">
        <v>204.03</v>
      </c>
      <c r="AG38" s="167">
        <v>491.62</v>
      </c>
      <c r="AH38" s="167">
        <v>138.52</v>
      </c>
      <c r="AI38" s="167">
        <v>129.7</v>
      </c>
      <c r="AJ38" s="167">
        <v>95.7</v>
      </c>
      <c r="AK38" s="167">
        <v>127.7</v>
      </c>
      <c r="AL38" s="167">
        <v>467.6</v>
      </c>
      <c r="AM38" s="167">
        <v>123.5</v>
      </c>
      <c r="AN38" s="167">
        <v>126.7</v>
      </c>
      <c r="AO38" s="167">
        <v>84.4</v>
      </c>
      <c r="AP38" s="167">
        <v>133</v>
      </c>
    </row>
    <row r="39" spans="2:42" s="124" customFormat="1" ht="12.75">
      <c r="B39" s="77" t="s">
        <v>188</v>
      </c>
      <c r="C39" s="150">
        <v>527.1</v>
      </c>
      <c r="D39" s="150">
        <v>134.4</v>
      </c>
      <c r="E39" s="167">
        <v>117.7</v>
      </c>
      <c r="F39" s="167">
        <v>135.4</v>
      </c>
      <c r="G39" s="167">
        <v>139.7</v>
      </c>
      <c r="H39" s="150">
        <v>470.22</v>
      </c>
      <c r="I39" s="150">
        <v>109.45</v>
      </c>
      <c r="J39" s="167">
        <v>109.92</v>
      </c>
      <c r="K39" s="167">
        <v>121.2</v>
      </c>
      <c r="L39" s="167">
        <v>129.6</v>
      </c>
      <c r="M39" s="167">
        <v>554.9</v>
      </c>
      <c r="N39" s="167">
        <v>137.1</v>
      </c>
      <c r="O39" s="167">
        <v>121.3</v>
      </c>
      <c r="P39" s="167">
        <v>151.7</v>
      </c>
      <c r="Q39" s="167">
        <v>144.8</v>
      </c>
      <c r="R39" s="167">
        <v>663.9</v>
      </c>
      <c r="S39" s="167">
        <v>151.1</v>
      </c>
      <c r="T39" s="167">
        <v>162.9</v>
      </c>
      <c r="U39" s="167">
        <v>170</v>
      </c>
      <c r="V39" s="167">
        <v>179.9</v>
      </c>
      <c r="W39" s="167">
        <v>418.39</v>
      </c>
      <c r="X39" s="167">
        <v>56.89</v>
      </c>
      <c r="Y39" s="167">
        <v>116.1</v>
      </c>
      <c r="Z39" s="167">
        <v>126.1</v>
      </c>
      <c r="AA39" s="167">
        <v>119.3</v>
      </c>
      <c r="AB39" s="167">
        <v>283.3</v>
      </c>
      <c r="AC39" s="167">
        <v>94.1</v>
      </c>
      <c r="AD39" s="167">
        <v>109.19</v>
      </c>
      <c r="AE39" s="167">
        <v>55.3</v>
      </c>
      <c r="AF39" s="167">
        <v>24.67</v>
      </c>
      <c r="AG39" s="173" t="s">
        <v>94</v>
      </c>
      <c r="AH39" s="173" t="s">
        <v>94</v>
      </c>
      <c r="AI39" s="173" t="s">
        <v>94</v>
      </c>
      <c r="AJ39" s="173" t="s">
        <v>94</v>
      </c>
      <c r="AK39" s="173" t="s">
        <v>94</v>
      </c>
      <c r="AL39" s="173" t="s">
        <v>94</v>
      </c>
      <c r="AM39" s="173" t="s">
        <v>94</v>
      </c>
      <c r="AN39" s="173" t="s">
        <v>94</v>
      </c>
      <c r="AO39" s="173" t="s">
        <v>94</v>
      </c>
      <c r="AP39" s="173" t="s">
        <v>94</v>
      </c>
    </row>
    <row r="40" spans="2:42" s="124" customFormat="1" ht="13.5" thickBot="1">
      <c r="B40" s="102" t="s">
        <v>202</v>
      </c>
      <c r="C40" s="151">
        <v>1345.4</v>
      </c>
      <c r="D40" s="151">
        <v>353.2</v>
      </c>
      <c r="E40" s="168">
        <v>319.5</v>
      </c>
      <c r="F40" s="168">
        <v>324.4</v>
      </c>
      <c r="G40" s="168">
        <v>348.4</v>
      </c>
      <c r="H40" s="151">
        <v>1257.06</v>
      </c>
      <c r="I40" s="151">
        <v>329</v>
      </c>
      <c r="J40" s="168">
        <v>312.6</v>
      </c>
      <c r="K40" s="168">
        <v>269.6</v>
      </c>
      <c r="L40" s="168">
        <v>345.8</v>
      </c>
      <c r="M40" s="168">
        <v>1318.4</v>
      </c>
      <c r="N40" s="168">
        <v>344.3</v>
      </c>
      <c r="O40" s="168">
        <v>298.3</v>
      </c>
      <c r="P40" s="168">
        <v>327.7</v>
      </c>
      <c r="Q40" s="168">
        <v>348.2</v>
      </c>
      <c r="R40" s="168">
        <v>1428.4</v>
      </c>
      <c r="S40" s="168">
        <v>358.3</v>
      </c>
      <c r="T40" s="168">
        <v>366.70000000000005</v>
      </c>
      <c r="U40" s="168">
        <v>317</v>
      </c>
      <c r="V40" s="168">
        <v>386.4</v>
      </c>
      <c r="W40" s="168">
        <v>1207.45</v>
      </c>
      <c r="X40" s="168">
        <v>271.35</v>
      </c>
      <c r="Y40" s="168">
        <v>304.3</v>
      </c>
      <c r="Z40" s="168">
        <v>309.8</v>
      </c>
      <c r="AA40" s="168">
        <v>322</v>
      </c>
      <c r="AB40" s="168">
        <v>1098.5</v>
      </c>
      <c r="AC40" s="168">
        <v>309.4</v>
      </c>
      <c r="AD40" s="168">
        <v>327.3</v>
      </c>
      <c r="AE40" s="168">
        <v>233.1</v>
      </c>
      <c r="AF40" s="168">
        <v>228.7</v>
      </c>
      <c r="AG40" s="168">
        <v>491.6</v>
      </c>
      <c r="AH40" s="168">
        <v>138.5</v>
      </c>
      <c r="AI40" s="168">
        <v>129.7</v>
      </c>
      <c r="AJ40" s="168">
        <v>95.7</v>
      </c>
      <c r="AK40" s="168">
        <v>127.7</v>
      </c>
      <c r="AL40" s="168">
        <v>467.6</v>
      </c>
      <c r="AM40" s="168">
        <v>123.5</v>
      </c>
      <c r="AN40" s="168">
        <v>126.7</v>
      </c>
      <c r="AO40" s="168">
        <v>84.4</v>
      </c>
      <c r="AP40" s="168">
        <v>133</v>
      </c>
    </row>
    <row r="41" spans="2:42" s="124" customFormat="1" ht="12.75">
      <c r="B41" s="1"/>
      <c r="C41" s="150"/>
      <c r="D41" s="150"/>
      <c r="E41" s="167"/>
      <c r="F41" s="167"/>
      <c r="G41" s="167"/>
      <c r="H41" s="150"/>
      <c r="I41" s="150"/>
      <c r="J41" s="16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</row>
    <row r="42" spans="2:42" s="124" customFormat="1" ht="13.5" thickBot="1">
      <c r="B42" s="102" t="s">
        <v>199</v>
      </c>
      <c r="C42" s="156"/>
      <c r="D42" s="156"/>
      <c r="E42" s="179"/>
      <c r="F42" s="179"/>
      <c r="G42" s="179"/>
      <c r="H42" s="156"/>
      <c r="I42" s="156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</row>
    <row r="43" spans="2:42" s="124" customFormat="1" ht="12.75">
      <c r="B43" s="77" t="s">
        <v>187</v>
      </c>
      <c r="C43" s="150">
        <v>817.5</v>
      </c>
      <c r="D43" s="150">
        <v>225.3</v>
      </c>
      <c r="E43" s="167">
        <v>194</v>
      </c>
      <c r="F43" s="167">
        <v>188.5</v>
      </c>
      <c r="G43" s="167">
        <v>210</v>
      </c>
      <c r="H43" s="150">
        <v>791</v>
      </c>
      <c r="I43" s="150">
        <v>222</v>
      </c>
      <c r="J43" s="167">
        <v>190.3</v>
      </c>
      <c r="K43" s="167">
        <v>160.7</v>
      </c>
      <c r="L43" s="167">
        <v>218</v>
      </c>
      <c r="M43" s="167">
        <v>752.7</v>
      </c>
      <c r="N43" s="167">
        <v>197.6</v>
      </c>
      <c r="O43" s="167">
        <v>178.7</v>
      </c>
      <c r="P43" s="167">
        <v>171.1</v>
      </c>
      <c r="Q43" s="167">
        <v>205.3</v>
      </c>
      <c r="R43" s="167">
        <v>772.1</v>
      </c>
      <c r="S43" s="167">
        <v>211</v>
      </c>
      <c r="T43" s="167">
        <v>196</v>
      </c>
      <c r="U43" s="167">
        <v>148.2</v>
      </c>
      <c r="V43" s="167">
        <v>216.9</v>
      </c>
      <c r="W43" s="167">
        <v>779.92</v>
      </c>
      <c r="X43" s="167">
        <v>212.82</v>
      </c>
      <c r="Y43" s="167">
        <v>180.9</v>
      </c>
      <c r="Z43" s="167">
        <v>185</v>
      </c>
      <c r="AA43" s="167">
        <v>201.2</v>
      </c>
      <c r="AB43" s="167">
        <v>808.7</v>
      </c>
      <c r="AC43" s="167">
        <v>221.7</v>
      </c>
      <c r="AD43" s="167">
        <v>212.66</v>
      </c>
      <c r="AE43" s="167">
        <v>180.25</v>
      </c>
      <c r="AF43" s="167">
        <v>194.1</v>
      </c>
      <c r="AG43" s="167">
        <v>484.59</v>
      </c>
      <c r="AH43" s="167">
        <v>132.39</v>
      </c>
      <c r="AI43" s="167">
        <v>129.3</v>
      </c>
      <c r="AJ43" s="167">
        <v>96</v>
      </c>
      <c r="AK43" s="167">
        <v>126.9</v>
      </c>
      <c r="AL43" s="167">
        <v>466.8</v>
      </c>
      <c r="AM43" s="167">
        <v>124.1</v>
      </c>
      <c r="AN43" s="167">
        <v>124</v>
      </c>
      <c r="AO43" s="167">
        <v>89.5</v>
      </c>
      <c r="AP43" s="167">
        <v>129.2</v>
      </c>
    </row>
    <row r="44" spans="2:42" s="124" customFormat="1" ht="12.75">
      <c r="B44" s="77" t="s">
        <v>188</v>
      </c>
      <c r="C44" s="150">
        <v>592.5</v>
      </c>
      <c r="D44" s="150">
        <v>152.6</v>
      </c>
      <c r="E44" s="167">
        <v>115</v>
      </c>
      <c r="F44" s="167">
        <v>105.5</v>
      </c>
      <c r="G44" s="167">
        <v>218.9</v>
      </c>
      <c r="H44" s="150">
        <v>479.3</v>
      </c>
      <c r="I44" s="150">
        <v>91.28</v>
      </c>
      <c r="J44" s="167">
        <v>61.25</v>
      </c>
      <c r="K44" s="167">
        <v>154.6</v>
      </c>
      <c r="L44" s="167">
        <v>172.2</v>
      </c>
      <c r="M44" s="167">
        <v>593.4</v>
      </c>
      <c r="N44" s="167">
        <v>127.2</v>
      </c>
      <c r="O44" s="167">
        <v>108.1</v>
      </c>
      <c r="P44" s="167">
        <v>165.1</v>
      </c>
      <c r="Q44" s="167">
        <v>193</v>
      </c>
      <c r="R44" s="167">
        <v>619.0999999999999</v>
      </c>
      <c r="S44" s="167">
        <v>104.4</v>
      </c>
      <c r="T44" s="167">
        <v>160</v>
      </c>
      <c r="U44" s="167">
        <v>223.9</v>
      </c>
      <c r="V44" s="167">
        <v>130.8</v>
      </c>
      <c r="W44" s="167">
        <v>389.42</v>
      </c>
      <c r="X44" s="167">
        <v>35.72</v>
      </c>
      <c r="Y44" s="167">
        <v>80.7</v>
      </c>
      <c r="Z44" s="167">
        <v>187.6</v>
      </c>
      <c r="AA44" s="167">
        <v>85.4</v>
      </c>
      <c r="AB44" s="167">
        <v>296.8</v>
      </c>
      <c r="AC44" s="167">
        <v>179.2</v>
      </c>
      <c r="AD44" s="167">
        <v>42.44</v>
      </c>
      <c r="AE44" s="167">
        <v>62.65</v>
      </c>
      <c r="AF44" s="167">
        <v>12.5</v>
      </c>
      <c r="AG44" s="173" t="s">
        <v>94</v>
      </c>
      <c r="AH44" s="173" t="s">
        <v>94</v>
      </c>
      <c r="AI44" s="173" t="s">
        <v>94</v>
      </c>
      <c r="AJ44" s="173" t="s">
        <v>94</v>
      </c>
      <c r="AK44" s="173" t="s">
        <v>94</v>
      </c>
      <c r="AL44" s="173" t="s">
        <v>94</v>
      </c>
      <c r="AM44" s="173" t="s">
        <v>94</v>
      </c>
      <c r="AN44" s="173" t="s">
        <v>94</v>
      </c>
      <c r="AO44" s="173" t="s">
        <v>94</v>
      </c>
      <c r="AP44" s="173" t="s">
        <v>94</v>
      </c>
    </row>
    <row r="45" spans="2:42" s="124" customFormat="1" ht="12.75">
      <c r="B45" s="109" t="s">
        <v>202</v>
      </c>
      <c r="C45" s="153">
        <v>1410</v>
      </c>
      <c r="D45" s="153">
        <v>377.9</v>
      </c>
      <c r="E45" s="171">
        <v>309</v>
      </c>
      <c r="F45" s="171">
        <v>294</v>
      </c>
      <c r="G45" s="171">
        <v>428.9</v>
      </c>
      <c r="H45" s="153">
        <v>1270.4</v>
      </c>
      <c r="I45" s="153">
        <v>313.3</v>
      </c>
      <c r="J45" s="171">
        <v>251.6</v>
      </c>
      <c r="K45" s="171">
        <v>315.3</v>
      </c>
      <c r="L45" s="171">
        <v>390.2</v>
      </c>
      <c r="M45" s="171">
        <v>1346.1</v>
      </c>
      <c r="N45" s="171">
        <v>324.8</v>
      </c>
      <c r="O45" s="171">
        <v>286.8</v>
      </c>
      <c r="P45" s="171">
        <v>336.2</v>
      </c>
      <c r="Q45" s="171">
        <v>398.3</v>
      </c>
      <c r="R45" s="171">
        <v>1391.3</v>
      </c>
      <c r="S45" s="171">
        <v>315.4</v>
      </c>
      <c r="T45" s="171">
        <v>356</v>
      </c>
      <c r="U45" s="171">
        <v>372.2</v>
      </c>
      <c r="V45" s="171">
        <v>347.7</v>
      </c>
      <c r="W45" s="171">
        <v>1169.34</v>
      </c>
      <c r="X45" s="171">
        <v>248.54</v>
      </c>
      <c r="Y45" s="171">
        <v>261.6</v>
      </c>
      <c r="Z45" s="171">
        <v>372.6</v>
      </c>
      <c r="AA45" s="171">
        <v>286.6</v>
      </c>
      <c r="AB45" s="171">
        <v>1105.5</v>
      </c>
      <c r="AC45" s="171">
        <v>400.9</v>
      </c>
      <c r="AD45" s="171">
        <v>255.1</v>
      </c>
      <c r="AE45" s="171">
        <v>242.9</v>
      </c>
      <c r="AF45" s="171">
        <v>206.6</v>
      </c>
      <c r="AG45" s="171">
        <v>484.6</v>
      </c>
      <c r="AH45" s="171">
        <v>132.4</v>
      </c>
      <c r="AI45" s="171">
        <v>129.3</v>
      </c>
      <c r="AJ45" s="171">
        <v>96</v>
      </c>
      <c r="AK45" s="171">
        <v>126.9</v>
      </c>
      <c r="AL45" s="171">
        <v>466.8</v>
      </c>
      <c r="AM45" s="171">
        <v>124.1</v>
      </c>
      <c r="AN45" s="171">
        <v>124</v>
      </c>
      <c r="AO45" s="171">
        <v>89.5</v>
      </c>
      <c r="AP45" s="171">
        <v>129.2</v>
      </c>
    </row>
    <row r="46" spans="2:42" s="124" customFormat="1" ht="12.75">
      <c r="B46" s="1"/>
      <c r="C46" s="153"/>
      <c r="D46" s="153"/>
      <c r="E46" s="171"/>
      <c r="F46" s="171"/>
      <c r="G46" s="171"/>
      <c r="H46" s="153"/>
      <c r="I46" s="153"/>
      <c r="J46" s="171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82"/>
    </row>
    <row r="47" spans="2:42" s="124" customFormat="1" ht="13.5" thickBot="1">
      <c r="B47" s="102" t="s">
        <v>55</v>
      </c>
      <c r="C47" s="156" t="s">
        <v>217</v>
      </c>
      <c r="D47" s="156" t="s">
        <v>217</v>
      </c>
      <c r="E47" s="179" t="s">
        <v>217</v>
      </c>
      <c r="F47" s="179" t="s">
        <v>217</v>
      </c>
      <c r="G47" s="179" t="s">
        <v>217</v>
      </c>
      <c r="H47" s="156" t="s">
        <v>217</v>
      </c>
      <c r="I47" s="156" t="s">
        <v>217</v>
      </c>
      <c r="J47" s="179" t="s">
        <v>217</v>
      </c>
      <c r="K47" s="179" t="s">
        <v>217</v>
      </c>
      <c r="L47" s="179" t="s">
        <v>217</v>
      </c>
      <c r="M47" s="179" t="s">
        <v>274</v>
      </c>
      <c r="N47" s="179" t="s">
        <v>274</v>
      </c>
      <c r="O47" s="179" t="s">
        <v>274</v>
      </c>
      <c r="P47" s="179" t="s">
        <v>274</v>
      </c>
      <c r="Q47" s="179" t="s">
        <v>274</v>
      </c>
      <c r="R47" s="179" t="s">
        <v>274</v>
      </c>
      <c r="S47" s="179" t="s">
        <v>274</v>
      </c>
      <c r="T47" s="179" t="s">
        <v>274</v>
      </c>
      <c r="U47" s="179" t="s">
        <v>274</v>
      </c>
      <c r="V47" s="179" t="s">
        <v>274</v>
      </c>
      <c r="W47" s="179" t="s">
        <v>274</v>
      </c>
      <c r="X47" s="179" t="s">
        <v>274</v>
      </c>
      <c r="Y47" s="179" t="s">
        <v>274</v>
      </c>
      <c r="Z47" s="179" t="s">
        <v>274</v>
      </c>
      <c r="AA47" s="179" t="s">
        <v>274</v>
      </c>
      <c r="AB47" s="179" t="s">
        <v>274</v>
      </c>
      <c r="AC47" s="179" t="s">
        <v>274</v>
      </c>
      <c r="AD47" s="179" t="s">
        <v>274</v>
      </c>
      <c r="AE47" s="179" t="s">
        <v>274</v>
      </c>
      <c r="AF47" s="179" t="s">
        <v>274</v>
      </c>
      <c r="AG47" s="179" t="s">
        <v>274</v>
      </c>
      <c r="AH47" s="179" t="s">
        <v>274</v>
      </c>
      <c r="AI47" s="179" t="s">
        <v>274</v>
      </c>
      <c r="AJ47" s="179" t="s">
        <v>274</v>
      </c>
      <c r="AK47" s="179" t="s">
        <v>274</v>
      </c>
      <c r="AL47" s="179" t="s">
        <v>274</v>
      </c>
      <c r="AM47" s="179" t="s">
        <v>274</v>
      </c>
      <c r="AN47" s="179" t="s">
        <v>274</v>
      </c>
      <c r="AO47" s="179" t="s">
        <v>274</v>
      </c>
      <c r="AP47" s="179" t="s">
        <v>274</v>
      </c>
    </row>
    <row r="48" spans="2:42" ht="12.75">
      <c r="B48" s="77" t="s">
        <v>215</v>
      </c>
      <c r="C48" s="150">
        <v>40658.9</v>
      </c>
      <c r="D48" s="150">
        <v>14254.6</v>
      </c>
      <c r="E48" s="167">
        <v>2941.6</v>
      </c>
      <c r="F48" s="167">
        <v>4425.2</v>
      </c>
      <c r="G48" s="167">
        <v>19037.4</v>
      </c>
      <c r="H48" s="150">
        <v>42607</v>
      </c>
      <c r="I48" s="150">
        <v>14195</v>
      </c>
      <c r="J48" s="167">
        <v>3476</v>
      </c>
      <c r="K48" s="167">
        <v>6848.4</v>
      </c>
      <c r="L48" s="167">
        <v>18088</v>
      </c>
      <c r="M48" s="167">
        <v>39526.6</v>
      </c>
      <c r="N48" s="167">
        <v>15079.3</v>
      </c>
      <c r="O48" s="167">
        <v>2944.9</v>
      </c>
      <c r="P48" s="167">
        <v>5350.6</v>
      </c>
      <c r="Q48" s="167">
        <v>16151.8</v>
      </c>
      <c r="R48" s="167">
        <v>36208.5</v>
      </c>
      <c r="S48" s="167">
        <v>12642.859999999999</v>
      </c>
      <c r="T48" s="167">
        <v>2701.3</v>
      </c>
      <c r="U48" s="167">
        <v>5809.51</v>
      </c>
      <c r="V48" s="167">
        <v>15054.92</v>
      </c>
      <c r="W48" s="167">
        <v>36616.97</v>
      </c>
      <c r="X48" s="167">
        <v>12980.33</v>
      </c>
      <c r="Y48" s="167">
        <v>2866.65</v>
      </c>
      <c r="Z48" s="167">
        <v>5336.05</v>
      </c>
      <c r="AA48" s="167">
        <v>15433.94</v>
      </c>
      <c r="AB48" s="167">
        <v>40174.51</v>
      </c>
      <c r="AC48" s="167">
        <v>12530.1</v>
      </c>
      <c r="AD48" s="167">
        <v>3367.44</v>
      </c>
      <c r="AE48" s="167">
        <v>5765.6</v>
      </c>
      <c r="AF48" s="167">
        <v>18511.37</v>
      </c>
      <c r="AG48" s="167">
        <v>40213.89</v>
      </c>
      <c r="AH48" s="167">
        <v>14241.99</v>
      </c>
      <c r="AI48" s="167">
        <v>2747.7</v>
      </c>
      <c r="AJ48" s="167">
        <v>5503.2</v>
      </c>
      <c r="AK48" s="167">
        <v>17721</v>
      </c>
      <c r="AL48" s="167">
        <v>38660.2</v>
      </c>
      <c r="AM48" s="167">
        <v>13317.2</v>
      </c>
      <c r="AN48" s="167">
        <v>2789.3</v>
      </c>
      <c r="AO48" s="167">
        <v>5199.7</v>
      </c>
      <c r="AP48" s="167">
        <v>17354</v>
      </c>
    </row>
    <row r="49" spans="2:42" ht="12.75">
      <c r="B49" s="77"/>
      <c r="C49" s="150"/>
      <c r="D49" s="150"/>
      <c r="E49" s="167"/>
      <c r="F49" s="167"/>
      <c r="G49" s="167"/>
      <c r="H49" s="150"/>
      <c r="I49" s="150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</row>
    <row r="50" spans="2:42" ht="13.5" thickBot="1">
      <c r="B50" s="102"/>
      <c r="C50" s="156" t="s">
        <v>218</v>
      </c>
      <c r="D50" s="156" t="s">
        <v>218</v>
      </c>
      <c r="E50" s="179" t="s">
        <v>218</v>
      </c>
      <c r="F50" s="179" t="s">
        <v>218</v>
      </c>
      <c r="G50" s="179" t="s">
        <v>218</v>
      </c>
      <c r="H50" s="156" t="s">
        <v>218</v>
      </c>
      <c r="I50" s="156" t="s">
        <v>218</v>
      </c>
      <c r="J50" s="179" t="s">
        <v>218</v>
      </c>
      <c r="K50" s="179" t="s">
        <v>218</v>
      </c>
      <c r="L50" s="179" t="s">
        <v>218</v>
      </c>
      <c r="M50" s="179" t="s">
        <v>275</v>
      </c>
      <c r="N50" s="179" t="s">
        <v>275</v>
      </c>
      <c r="O50" s="179" t="s">
        <v>275</v>
      </c>
      <c r="P50" s="179" t="s">
        <v>275</v>
      </c>
      <c r="Q50" s="179" t="s">
        <v>275</v>
      </c>
      <c r="R50" s="179" t="s">
        <v>275</v>
      </c>
      <c r="S50" s="179" t="s">
        <v>275</v>
      </c>
      <c r="T50" s="179" t="s">
        <v>275</v>
      </c>
      <c r="U50" s="179" t="s">
        <v>275</v>
      </c>
      <c r="V50" s="179" t="s">
        <v>275</v>
      </c>
      <c r="W50" s="179" t="s">
        <v>275</v>
      </c>
      <c r="X50" s="179" t="s">
        <v>275</v>
      </c>
      <c r="Y50" s="179" t="s">
        <v>275</v>
      </c>
      <c r="Z50" s="179" t="s">
        <v>275</v>
      </c>
      <c r="AA50" s="179" t="s">
        <v>275</v>
      </c>
      <c r="AB50" s="179" t="s">
        <v>275</v>
      </c>
      <c r="AC50" s="179" t="s">
        <v>275</v>
      </c>
      <c r="AD50" s="179" t="s">
        <v>275</v>
      </c>
      <c r="AE50" s="179" t="s">
        <v>275</v>
      </c>
      <c r="AF50" s="179" t="s">
        <v>275</v>
      </c>
      <c r="AG50" s="179" t="s">
        <v>275</v>
      </c>
      <c r="AH50" s="179" t="s">
        <v>275</v>
      </c>
      <c r="AI50" s="179" t="s">
        <v>275</v>
      </c>
      <c r="AJ50" s="179" t="s">
        <v>275</v>
      </c>
      <c r="AK50" s="179" t="s">
        <v>275</v>
      </c>
      <c r="AL50" s="179" t="s">
        <v>275</v>
      </c>
      <c r="AM50" s="179" t="s">
        <v>275</v>
      </c>
      <c r="AN50" s="179" t="s">
        <v>275</v>
      </c>
      <c r="AO50" s="179" t="s">
        <v>275</v>
      </c>
      <c r="AP50" s="179" t="s">
        <v>275</v>
      </c>
    </row>
    <row r="51" spans="2:42" ht="12.75">
      <c r="B51" s="189" t="s">
        <v>209</v>
      </c>
      <c r="C51" s="150">
        <v>3974.5</v>
      </c>
      <c r="D51" s="150">
        <v>1314.7</v>
      </c>
      <c r="E51" s="167">
        <v>522.6</v>
      </c>
      <c r="F51" s="167">
        <v>598.8</v>
      </c>
      <c r="G51" s="167">
        <v>1538.6</v>
      </c>
      <c r="H51" s="150">
        <v>3882</v>
      </c>
      <c r="I51" s="150">
        <v>1280.4</v>
      </c>
      <c r="J51" s="167">
        <v>407</v>
      </c>
      <c r="K51" s="167">
        <v>736.6</v>
      </c>
      <c r="L51" s="167">
        <v>1458</v>
      </c>
      <c r="M51" s="167">
        <v>3604.3</v>
      </c>
      <c r="N51" s="167">
        <v>1204.2</v>
      </c>
      <c r="O51" s="167">
        <v>418.4</v>
      </c>
      <c r="P51" s="167">
        <v>591.6</v>
      </c>
      <c r="Q51" s="167">
        <v>1390.1</v>
      </c>
      <c r="R51" s="167">
        <v>3487.29</v>
      </c>
      <c r="S51" s="167">
        <v>1135.67</v>
      </c>
      <c r="T51" s="167">
        <v>328.1</v>
      </c>
      <c r="U51" s="167">
        <v>674.4200000000001</v>
      </c>
      <c r="V51" s="167">
        <v>1349.1</v>
      </c>
      <c r="W51" s="167">
        <v>3555.43</v>
      </c>
      <c r="X51" s="167">
        <v>1131.51</v>
      </c>
      <c r="Y51" s="167">
        <v>386.13</v>
      </c>
      <c r="Z51" s="167">
        <v>647.62</v>
      </c>
      <c r="AA51" s="167">
        <v>1390.17</v>
      </c>
      <c r="AB51" s="167">
        <v>3772.2</v>
      </c>
      <c r="AC51" s="167">
        <v>1188.9</v>
      </c>
      <c r="AD51" s="167">
        <v>444.63</v>
      </c>
      <c r="AE51" s="167">
        <v>613</v>
      </c>
      <c r="AF51" s="167">
        <v>1525.67</v>
      </c>
      <c r="AG51" s="167">
        <v>3719.31</v>
      </c>
      <c r="AH51" s="167">
        <v>1287.91</v>
      </c>
      <c r="AI51" s="167">
        <v>395.7</v>
      </c>
      <c r="AJ51" s="167">
        <v>632.7</v>
      </c>
      <c r="AK51" s="167">
        <v>1403</v>
      </c>
      <c r="AL51" s="167">
        <v>3685.1</v>
      </c>
      <c r="AM51" s="167">
        <v>1279.7</v>
      </c>
      <c r="AN51" s="167">
        <v>432.8</v>
      </c>
      <c r="AO51" s="167">
        <v>572.3</v>
      </c>
      <c r="AP51" s="167">
        <v>1400.3</v>
      </c>
    </row>
    <row r="52" spans="2:42" ht="12.75">
      <c r="B52" s="1"/>
      <c r="C52" s="1"/>
      <c r="D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2.75">
      <c r="B53" s="190" t="s">
        <v>100</v>
      </c>
      <c r="C53" s="190"/>
      <c r="D53" s="190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2.75">
      <c r="B54" s="191" t="s">
        <v>229</v>
      </c>
      <c r="C54" s="191"/>
      <c r="D54" s="19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12.75">
      <c r="B55" s="192" t="s">
        <v>230</v>
      </c>
      <c r="C55" s="193"/>
      <c r="D55" s="193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9" ht="12.75" customHeight="1"/>
    <row r="6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3"/>
  <sheetViews>
    <sheetView showGridLines="0" zoomScale="90" zoomScaleNormal="90" zoomScaleSheetLayoutView="9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72"/>
    </row>
    <row r="2" spans="2:17" ht="15.75" customHeight="1">
      <c r="B2" s="74"/>
      <c r="C2" s="74"/>
      <c r="D2" s="74"/>
      <c r="E2" s="74"/>
      <c r="F2" s="74"/>
      <c r="G2" s="74"/>
      <c r="H2" s="75"/>
      <c r="I2" s="92"/>
      <c r="J2" s="8"/>
      <c r="K2" s="74"/>
      <c r="L2" s="74"/>
      <c r="M2" s="74"/>
      <c r="N2" s="74"/>
      <c r="O2" s="74"/>
      <c r="P2" s="75"/>
      <c r="Q2" s="75"/>
    </row>
    <row r="3" spans="2:17" s="194" customFormat="1" ht="15.75" customHeight="1">
      <c r="B3" s="117"/>
      <c r="C3" s="117"/>
      <c r="D3" s="117"/>
      <c r="E3" s="117"/>
      <c r="F3" s="117"/>
      <c r="G3" s="117"/>
      <c r="H3" s="8"/>
      <c r="I3" s="8"/>
      <c r="J3" s="8"/>
      <c r="K3" s="117"/>
      <c r="L3" s="117"/>
      <c r="M3" s="117"/>
      <c r="N3" s="117"/>
      <c r="O3" s="117"/>
      <c r="P3" s="8"/>
      <c r="Q3" s="8"/>
    </row>
    <row r="4" spans="2:17" ht="30">
      <c r="B4" s="97" t="s">
        <v>256</v>
      </c>
      <c r="C4" s="100" t="s">
        <v>204</v>
      </c>
      <c r="D4" s="100" t="s">
        <v>205</v>
      </c>
      <c r="E4" s="100" t="s">
        <v>37</v>
      </c>
      <c r="F4" s="100" t="s">
        <v>55</v>
      </c>
      <c r="G4" s="101" t="s">
        <v>30</v>
      </c>
      <c r="H4" s="195" t="s">
        <v>38</v>
      </c>
      <c r="I4" s="127" t="s">
        <v>202</v>
      </c>
      <c r="J4" s="100" t="s">
        <v>276</v>
      </c>
      <c r="K4" s="100" t="s">
        <v>204</v>
      </c>
      <c r="L4" s="100" t="s">
        <v>205</v>
      </c>
      <c r="M4" s="100" t="s">
        <v>37</v>
      </c>
      <c r="N4" s="100" t="s">
        <v>55</v>
      </c>
      <c r="O4" s="101" t="s">
        <v>30</v>
      </c>
      <c r="P4" s="101" t="s">
        <v>38</v>
      </c>
      <c r="Q4" s="99" t="s">
        <v>202</v>
      </c>
    </row>
    <row r="5" spans="2:17" ht="12.75">
      <c r="B5" s="131"/>
      <c r="C5" s="133" t="s">
        <v>148</v>
      </c>
      <c r="D5" s="133" t="s">
        <v>148</v>
      </c>
      <c r="E5" s="133" t="s">
        <v>148</v>
      </c>
      <c r="F5" s="133" t="s">
        <v>148</v>
      </c>
      <c r="G5" s="133" t="s">
        <v>148</v>
      </c>
      <c r="H5" s="185" t="s">
        <v>148</v>
      </c>
      <c r="I5" s="132" t="s">
        <v>148</v>
      </c>
      <c r="J5" s="83"/>
      <c r="K5" s="133" t="s">
        <v>114</v>
      </c>
      <c r="L5" s="133" t="s">
        <v>114</v>
      </c>
      <c r="M5" s="133" t="s">
        <v>114</v>
      </c>
      <c r="N5" s="133" t="s">
        <v>114</v>
      </c>
      <c r="O5" s="133" t="s">
        <v>114</v>
      </c>
      <c r="P5" s="133" t="s">
        <v>114</v>
      </c>
      <c r="Q5" s="132" t="s">
        <v>114</v>
      </c>
    </row>
    <row r="6" spans="2:17" ht="13.5" thickBot="1">
      <c r="B6" s="134"/>
      <c r="C6" s="137"/>
      <c r="D6" s="137"/>
      <c r="E6" s="137"/>
      <c r="F6" s="137"/>
      <c r="G6" s="137"/>
      <c r="H6" s="196"/>
      <c r="I6" s="132"/>
      <c r="J6" s="83"/>
      <c r="K6" s="137"/>
      <c r="L6" s="137"/>
      <c r="M6" s="137"/>
      <c r="N6" s="137"/>
      <c r="O6" s="137"/>
      <c r="P6" s="137"/>
      <c r="Q6" s="135"/>
    </row>
    <row r="7" spans="2:17" ht="12.75">
      <c r="B7" s="109" t="s">
        <v>46</v>
      </c>
      <c r="C7" s="84"/>
      <c r="D7" s="84"/>
      <c r="E7" s="84"/>
      <c r="F7" s="84"/>
      <c r="G7" s="84"/>
      <c r="H7" s="140"/>
      <c r="I7" s="182"/>
      <c r="J7" s="84"/>
      <c r="K7" s="84">
        <f>_xlfn.IFERROR(B7/#REF!-1,"")</f>
      </c>
      <c r="L7" s="84">
        <f>_xlfn.IFERROR(C7/#REF!-1,"")</f>
      </c>
      <c r="M7" s="84">
        <f>_xlfn.IFERROR(D7/#REF!-1,"")</f>
      </c>
      <c r="N7" s="84">
        <f>_xlfn.IFERROR(E7/#REF!-1,"")</f>
      </c>
      <c r="O7" s="84">
        <f>_xlfn.IFERROR(F7/#REF!-1,"")</f>
      </c>
      <c r="P7" s="84">
        <f>_xlfn.IFERROR(G7/#REF!-1,"")</f>
      </c>
      <c r="Q7" s="80">
        <f>_xlfn.IFERROR(H7/#REF!-1,"")</f>
      </c>
    </row>
    <row r="8" spans="2:17" ht="12.75">
      <c r="B8" s="77" t="s">
        <v>32</v>
      </c>
      <c r="C8" s="84">
        <f>'[1]Segment PiW 2017-2018'!D7</f>
        <v>1018</v>
      </c>
      <c r="D8" s="84">
        <f>'[1]Segment OiM 2017-2018'!D7</f>
        <v>9988</v>
      </c>
      <c r="E8" s="84">
        <f>'[1]Segment D 2017-2018'!D7</f>
        <v>1174</v>
      </c>
      <c r="F8" s="84">
        <f>'[1]Segment W 2017-2018'!D7</f>
        <v>533</v>
      </c>
      <c r="G8" s="84">
        <f>'[1]Segment Poz 2017-2018'!D7</f>
        <v>39</v>
      </c>
      <c r="H8" s="140">
        <v>0</v>
      </c>
      <c r="I8" s="80">
        <v>12753</v>
      </c>
      <c r="J8" s="84"/>
      <c r="K8" s="197">
        <f aca="true" t="shared" si="0" ref="K8:Q23">_xlfn.IFERROR(C8/C33-1,"")</f>
        <v>0.2354368932038835</v>
      </c>
      <c r="L8" s="197">
        <f t="shared" si="0"/>
        <v>0.21000666303228543</v>
      </c>
      <c r="M8" s="197">
        <f t="shared" si="0"/>
        <v>-0.07223012486170388</v>
      </c>
      <c r="N8" s="197">
        <f t="shared" si="0"/>
        <v>0.03495145631067964</v>
      </c>
      <c r="O8" s="197">
        <f t="shared" si="0"/>
        <v>-0.21999999999999997</v>
      </c>
      <c r="P8" s="84">
        <f t="shared" si="0"/>
      </c>
      <c r="Q8" s="198">
        <f t="shared" si="0"/>
        <v>0.16914191419141922</v>
      </c>
    </row>
    <row r="9" spans="2:17" ht="12.75">
      <c r="B9" s="77" t="s">
        <v>33</v>
      </c>
      <c r="C9" s="84">
        <f>'[1]Segment PiW 2017-2018'!D8</f>
        <v>1138</v>
      </c>
      <c r="D9" s="84">
        <f>'[1]Segment OiM 2017-2018'!D8</f>
        <v>394</v>
      </c>
      <c r="E9" s="84">
        <f>'[1]Segment D 2017-2018'!D8</f>
        <v>-18</v>
      </c>
      <c r="F9" s="84">
        <f>'[1]Segment W 2017-2018'!D8</f>
        <v>288</v>
      </c>
      <c r="G9" s="84">
        <f>'[1]Segment Poz 2017-2018'!D8</f>
        <v>98</v>
      </c>
      <c r="H9" s="140">
        <v>-1900</v>
      </c>
      <c r="I9" s="80">
        <v>0</v>
      </c>
      <c r="J9" s="84"/>
      <c r="K9" s="197">
        <f t="shared" si="0"/>
        <v>0.29612756264236895</v>
      </c>
      <c r="L9" s="197">
        <f t="shared" si="0"/>
        <v>0.3971631205673758</v>
      </c>
      <c r="M9" s="197">
        <f t="shared" si="0"/>
        <v>-0.23076923076923073</v>
      </c>
      <c r="N9" s="197">
        <f t="shared" si="0"/>
        <v>0.3913043478260869</v>
      </c>
      <c r="O9" s="197">
        <f t="shared" si="0"/>
        <v>-0.3509933774834437</v>
      </c>
      <c r="P9" s="84">
        <f t="shared" si="0"/>
        <v>0.27124314197778676</v>
      </c>
      <c r="Q9" s="198">
        <f t="shared" si="0"/>
      </c>
    </row>
    <row r="10" spans="2:17" ht="13.5" thickBot="1">
      <c r="B10" s="102" t="s">
        <v>34</v>
      </c>
      <c r="C10" s="105">
        <f>'[1]Segment PiW 2017-2018'!D9</f>
        <v>2156</v>
      </c>
      <c r="D10" s="105">
        <f>'[1]Segment OiM 2017-2018'!D9</f>
        <v>10382</v>
      </c>
      <c r="E10" s="105">
        <f>'[1]Segment D 2017-2018'!D9</f>
        <v>1156</v>
      </c>
      <c r="F10" s="105">
        <f>'[1]Segment W 2017-2018'!D9</f>
        <v>821</v>
      </c>
      <c r="G10" s="105">
        <f>'[1]Segment Poz 2017-2018'!D9</f>
        <v>137</v>
      </c>
      <c r="H10" s="145">
        <v>-1900</v>
      </c>
      <c r="I10" s="103">
        <v>12753</v>
      </c>
      <c r="J10" s="84"/>
      <c r="K10" s="199">
        <f t="shared" si="0"/>
        <v>0.2667450058754406</v>
      </c>
      <c r="L10" s="199">
        <f t="shared" si="0"/>
        <v>0.21618930475019038</v>
      </c>
      <c r="M10" s="199">
        <f t="shared" si="0"/>
        <v>-0.06924315619967791</v>
      </c>
      <c r="N10" s="199">
        <f t="shared" si="0"/>
        <v>0.13711911357340711</v>
      </c>
      <c r="O10" s="199">
        <f t="shared" si="0"/>
        <v>-0.31840796019900497</v>
      </c>
      <c r="P10" s="199">
        <f t="shared" si="0"/>
        <v>0.27090301003344486</v>
      </c>
      <c r="Q10" s="200">
        <f t="shared" si="0"/>
        <v>0.16914191419141922</v>
      </c>
    </row>
    <row r="11" spans="2:17" ht="12.75">
      <c r="B11" s="77" t="s">
        <v>40</v>
      </c>
      <c r="C11" s="84">
        <f>'[1]Segment PiW 2017-2018'!D10</f>
        <v>-289</v>
      </c>
      <c r="D11" s="84">
        <f>'[1]Segment OiM 2017-2018'!D10</f>
        <v>-48</v>
      </c>
      <c r="E11" s="84">
        <f>'[1]Segment D 2017-2018'!D10</f>
        <v>-239</v>
      </c>
      <c r="F11" s="84">
        <f>'[1]Segment W 2017-2018'!D10</f>
        <v>-158</v>
      </c>
      <c r="G11" s="84">
        <f>'[1]Segment Poz 2017-2018'!D10</f>
        <v>-18</v>
      </c>
      <c r="H11" s="140">
        <v>0</v>
      </c>
      <c r="I11" s="80">
        <v>-751</v>
      </c>
      <c r="J11" s="84"/>
      <c r="K11" s="197">
        <f t="shared" si="0"/>
        <v>0.14229249011857714</v>
      </c>
      <c r="L11" s="197">
        <f t="shared" si="0"/>
        <v>-0.05882352941176472</v>
      </c>
      <c r="M11" s="197">
        <f t="shared" si="0"/>
        <v>0.00843881856540074</v>
      </c>
      <c r="N11" s="197">
        <f t="shared" si="0"/>
        <v>0.4363636363636363</v>
      </c>
      <c r="O11" s="197">
        <f t="shared" si="0"/>
        <v>-0.1428571428571429</v>
      </c>
      <c r="P11" s="84">
        <f t="shared" si="0"/>
      </c>
      <c r="Q11" s="198">
        <f t="shared" si="0"/>
        <v>0.1158989598811293</v>
      </c>
    </row>
    <row r="12" spans="2:17" ht="12.75">
      <c r="B12" s="77" t="s">
        <v>2</v>
      </c>
      <c r="C12" s="84">
        <f>'[1]Segment PiW 2017-2018'!D11</f>
        <v>-126</v>
      </c>
      <c r="D12" s="84">
        <f>'[1]Segment OiM 2017-2018'!D11</f>
        <v>-10137</v>
      </c>
      <c r="E12" s="84">
        <f>'[1]Segment D 2017-2018'!D11</f>
        <v>-234</v>
      </c>
      <c r="F12" s="84">
        <f>'[1]Segment W 2017-2018'!D11</f>
        <v>-382</v>
      </c>
      <c r="G12" s="84">
        <f>'[1]Segment Poz 2017-2018'!D11</f>
        <v>-15</v>
      </c>
      <c r="H12" s="140">
        <v>1613</v>
      </c>
      <c r="I12" s="80">
        <v>-9282</v>
      </c>
      <c r="J12" s="84"/>
      <c r="K12" s="197">
        <f t="shared" si="0"/>
        <v>0.25373134328358216</v>
      </c>
      <c r="L12" s="197">
        <f t="shared" si="0"/>
        <v>0.25992766322383387</v>
      </c>
      <c r="M12" s="197">
        <f t="shared" si="0"/>
        <v>0.260096930533118</v>
      </c>
      <c r="N12" s="197">
        <f t="shared" si="0"/>
        <v>0.2844653665097512</v>
      </c>
      <c r="O12" s="197">
        <f t="shared" si="0"/>
        <v>-0.16666666666666663</v>
      </c>
      <c r="P12" s="197">
        <f t="shared" si="0"/>
        <v>0.2873104549082204</v>
      </c>
      <c r="Q12" s="198">
        <f t="shared" si="0"/>
        <v>0.255376125943358</v>
      </c>
    </row>
    <row r="13" spans="2:17" ht="12.75">
      <c r="B13" s="77" t="s">
        <v>31</v>
      </c>
      <c r="C13" s="84">
        <f>'[1]Segment PiW 2017-2018'!D12</f>
        <v>-280</v>
      </c>
      <c r="D13" s="84">
        <f>'[1]Segment OiM 2017-2018'!D12</f>
        <v>-139</v>
      </c>
      <c r="E13" s="84">
        <f>'[1]Segment D 2017-2018'!D12</f>
        <v>-310</v>
      </c>
      <c r="F13" s="84">
        <f>'[1]Segment W 2017-2018'!D12</f>
        <v>-52</v>
      </c>
      <c r="G13" s="84">
        <f>'[1]Segment Poz 2017-2018'!D12</f>
        <v>-72</v>
      </c>
      <c r="H13" s="140">
        <v>1</v>
      </c>
      <c r="I13" s="80">
        <v>-852</v>
      </c>
      <c r="J13" s="84"/>
      <c r="K13" s="197">
        <f t="shared" si="0"/>
        <v>0.17351215423302602</v>
      </c>
      <c r="L13" s="197">
        <f t="shared" si="0"/>
        <v>0.35214007782101175</v>
      </c>
      <c r="M13" s="197">
        <f t="shared" si="0"/>
        <v>-0.07074340527577949</v>
      </c>
      <c r="N13" s="197">
        <f t="shared" si="0"/>
        <v>0.015625</v>
      </c>
      <c r="O13" s="197">
        <f t="shared" si="0"/>
        <v>0.038961038961039085</v>
      </c>
      <c r="P13" s="84">
        <f t="shared" si="0"/>
      </c>
      <c r="Q13" s="198">
        <f t="shared" si="0"/>
        <v>0.07183293496037235</v>
      </c>
    </row>
    <row r="14" spans="2:17" ht="12.75">
      <c r="B14" s="77" t="s">
        <v>41</v>
      </c>
      <c r="C14" s="84">
        <f>'[1]Segment PiW 2017-2018'!D13</f>
        <v>-201</v>
      </c>
      <c r="D14" s="84">
        <f>'[1]Segment OiM 2017-2018'!D13</f>
        <v>-200</v>
      </c>
      <c r="E14" s="84">
        <f>'[1]Segment D 2017-2018'!D13</f>
        <v>-85</v>
      </c>
      <c r="F14" s="84">
        <f>'[1]Segment W 2017-2018'!D13</f>
        <v>-53</v>
      </c>
      <c r="G14" s="84">
        <f>'[1]Segment Poz 2017-2018'!D13</f>
        <v>-97</v>
      </c>
      <c r="H14" s="140">
        <v>72</v>
      </c>
      <c r="I14" s="80">
        <v>-564</v>
      </c>
      <c r="J14" s="84"/>
      <c r="K14" s="197">
        <f t="shared" si="0"/>
        <v>-0.03965599617773541</v>
      </c>
      <c r="L14" s="197">
        <f t="shared" si="0"/>
        <v>0.23380629241209205</v>
      </c>
      <c r="M14" s="197">
        <f t="shared" si="0"/>
        <v>0.4285714285714286</v>
      </c>
      <c r="N14" s="197">
        <f t="shared" si="0"/>
        <v>-0.023941068139963106</v>
      </c>
      <c r="O14" s="197">
        <f t="shared" si="0"/>
        <v>0.043010752688172005</v>
      </c>
      <c r="P14" s="197">
        <f t="shared" si="0"/>
        <v>0.9889502762430977</v>
      </c>
      <c r="Q14" s="198">
        <f t="shared" si="0"/>
        <v>0.040590405904058935</v>
      </c>
    </row>
    <row r="15" spans="2:17" ht="12.75">
      <c r="B15" s="77" t="s">
        <v>56</v>
      </c>
      <c r="C15" s="84">
        <f>'[1]Segment PiW 2017-2018'!D14</f>
        <v>-56</v>
      </c>
      <c r="D15" s="84">
        <f>'[1]Segment OiM 2017-2018'!D14</f>
        <v>-34</v>
      </c>
      <c r="E15" s="84">
        <f>'[1]Segment D 2017-2018'!D14</f>
        <v>-172</v>
      </c>
      <c r="F15" s="84">
        <f>'[1]Segment W 2017-2018'!D14</f>
        <v>0</v>
      </c>
      <c r="G15" s="84">
        <f>'[1]Segment Poz 2017-2018'!D14</f>
        <v>0</v>
      </c>
      <c r="H15" s="140">
        <v>0</v>
      </c>
      <c r="I15" s="80">
        <v>-262</v>
      </c>
      <c r="J15" s="84"/>
      <c r="K15" s="197">
        <f t="shared" si="0"/>
        <v>0.24444444444444446</v>
      </c>
      <c r="L15" s="197">
        <f t="shared" si="0"/>
        <v>-0.154228855721393</v>
      </c>
      <c r="M15" s="197">
        <f t="shared" si="0"/>
        <v>0.01057579318448898</v>
      </c>
      <c r="N15" s="197">
        <f t="shared" si="0"/>
      </c>
      <c r="O15" s="197">
        <f t="shared" si="0"/>
      </c>
      <c r="P15" s="197">
        <f t="shared" si="0"/>
      </c>
      <c r="Q15" s="198">
        <f t="shared" si="0"/>
        <v>0.0234375</v>
      </c>
    </row>
    <row r="16" spans="2:17" ht="12.75">
      <c r="B16" s="77" t="s">
        <v>113</v>
      </c>
      <c r="C16" s="84">
        <f>'[1]Segment PiW 2017-2018'!D15</f>
        <v>-385</v>
      </c>
      <c r="D16" s="85">
        <f>'[1]Segment OiM 2017-2018'!D15</f>
        <v>0</v>
      </c>
      <c r="E16" s="84">
        <f>'[1]Segment D 2017-2018'!D15</f>
        <v>-3</v>
      </c>
      <c r="F16" s="85">
        <f>'[1]Segment W 2017-2018'!D15</f>
        <v>16</v>
      </c>
      <c r="G16" s="85">
        <f>'[1]Segment Poz 2017-2018'!D15</f>
        <v>-1</v>
      </c>
      <c r="H16" s="140">
        <v>0</v>
      </c>
      <c r="I16" s="80">
        <v>-374</v>
      </c>
      <c r="J16" s="84"/>
      <c r="K16" s="197">
        <f t="shared" si="0"/>
        <v>-0.13288288288288286</v>
      </c>
      <c r="L16" s="84"/>
      <c r="M16" s="84"/>
      <c r="N16" s="84"/>
      <c r="O16" s="197">
        <f t="shared" si="0"/>
        <v>-1.0980392156862746</v>
      </c>
      <c r="P16" s="84">
        <f t="shared" si="0"/>
      </c>
      <c r="Q16" s="198">
        <f t="shared" si="0"/>
        <v>-0.5309756709305242</v>
      </c>
    </row>
    <row r="17" spans="2:17" ht="12.75">
      <c r="B17" s="77" t="s">
        <v>1</v>
      </c>
      <c r="C17" s="84">
        <f>'[1]Segment PiW 2017-2018'!D16</f>
        <v>132</v>
      </c>
      <c r="D17" s="84">
        <f>'[1]Segment OiM 2017-2018'!D16</f>
        <v>2</v>
      </c>
      <c r="E17" s="84">
        <f>'[1]Segment D 2017-2018'!D16</f>
        <v>87</v>
      </c>
      <c r="F17" s="84">
        <f>'[1]Segment W 2017-2018'!D16</f>
        <v>0</v>
      </c>
      <c r="G17" s="84">
        <f>'[1]Segment Poz 2017-2018'!D16</f>
        <v>-16</v>
      </c>
      <c r="H17" s="140">
        <v>228</v>
      </c>
      <c r="I17" s="80">
        <v>433</v>
      </c>
      <c r="J17" s="84"/>
      <c r="K17" s="197">
        <f t="shared" si="0"/>
        <v>-0.12</v>
      </c>
      <c r="L17" s="197">
        <f t="shared" si="0"/>
        <v>-0.8870056497175142</v>
      </c>
      <c r="M17" s="197">
        <f t="shared" si="0"/>
        <v>0.1417322834645669</v>
      </c>
      <c r="N17" s="84"/>
      <c r="O17" s="84">
        <f t="shared" si="0"/>
        <v>-6.333333333333333</v>
      </c>
      <c r="P17" s="197">
        <f t="shared" si="0"/>
        <v>0.6618075801749272</v>
      </c>
      <c r="Q17" s="198">
        <f t="shared" si="0"/>
        <v>0.12350804359107426</v>
      </c>
    </row>
    <row r="18" spans="2:17" ht="12.75">
      <c r="B18" s="77" t="s">
        <v>77</v>
      </c>
      <c r="C18" s="84">
        <f>'[1]Segment PiW 2017-2018'!D17</f>
        <v>-164</v>
      </c>
      <c r="D18" s="84">
        <f>'[1]Segment OiM 2017-2018'!D17</f>
        <v>-223</v>
      </c>
      <c r="E18" s="84">
        <f>'[1]Segment D 2017-2018'!D17</f>
        <v>-17</v>
      </c>
      <c r="F18" s="84">
        <f>'[1]Segment W 2017-2018'!D17</f>
        <v>-62</v>
      </c>
      <c r="G18" s="84">
        <f>'[1]Segment Poz 2017-2018'!D17</f>
        <v>-18</v>
      </c>
      <c r="H18" s="140">
        <v>-20</v>
      </c>
      <c r="I18" s="80">
        <v>-505</v>
      </c>
      <c r="J18" s="84"/>
      <c r="K18" s="197">
        <f t="shared" si="0"/>
        <v>-13.424242424242426</v>
      </c>
      <c r="L18" s="197">
        <f t="shared" si="0"/>
        <v>1.645314353499407</v>
      </c>
      <c r="M18" s="197">
        <f t="shared" si="0"/>
        <v>-0.617117117117117</v>
      </c>
      <c r="N18" s="197">
        <f t="shared" si="0"/>
        <v>-0.17989417989417988</v>
      </c>
      <c r="O18" s="197">
        <f t="shared" si="0"/>
        <v>-0.4495412844036698</v>
      </c>
      <c r="P18" s="197">
        <f t="shared" si="0"/>
        <v>-1.5333333333333332</v>
      </c>
      <c r="Q18" s="198">
        <f t="shared" si="0"/>
        <v>1.7106816961889426</v>
      </c>
    </row>
    <row r="19" spans="2:17" ht="13.5" thickBot="1">
      <c r="B19" s="102" t="s">
        <v>6</v>
      </c>
      <c r="C19" s="105">
        <f>'[1]Segment PiW 2017-2018'!D18</f>
        <v>-1369</v>
      </c>
      <c r="D19" s="105">
        <f>'[1]Segment OiM 2017-2018'!D18</f>
        <v>-10779</v>
      </c>
      <c r="E19" s="105">
        <f>'[1]Segment D 2017-2018'!D18</f>
        <v>-973</v>
      </c>
      <c r="F19" s="105">
        <f>'[1]Segment W 2017-2018'!D18</f>
        <v>-691</v>
      </c>
      <c r="G19" s="105">
        <f>'[1]Segment Poz 2017-2018'!D18</f>
        <v>-238</v>
      </c>
      <c r="H19" s="145">
        <v>1894</v>
      </c>
      <c r="I19" s="103">
        <v>-12157</v>
      </c>
      <c r="J19" s="84"/>
      <c r="K19" s="199">
        <f t="shared" si="0"/>
        <v>0.21429838566613446</v>
      </c>
      <c r="L19" s="199">
        <f t="shared" si="0"/>
        <v>0.2203516478539973</v>
      </c>
      <c r="M19" s="199">
        <f t="shared" si="0"/>
        <v>0.023887193517836414</v>
      </c>
      <c r="N19" s="199">
        <f t="shared" si="0"/>
        <v>0.16999661361327467</v>
      </c>
      <c r="O19" s="199">
        <f t="shared" si="0"/>
        <v>0.07985480943738654</v>
      </c>
      <c r="P19" s="199">
        <f t="shared" si="0"/>
        <v>0.29371584699453557</v>
      </c>
      <c r="Q19" s="200">
        <f t="shared" si="0"/>
        <v>0.18512380581009946</v>
      </c>
    </row>
    <row r="20" spans="2:17" ht="13.5" thickBot="1">
      <c r="B20" s="102" t="s">
        <v>277</v>
      </c>
      <c r="C20" s="181">
        <f>'[1]Segment PiW 2017-2018'!D19</f>
        <v>1076</v>
      </c>
      <c r="D20" s="105">
        <f>'[1]Segment OiM 2017-2018'!D19</f>
        <v>-349</v>
      </c>
      <c r="E20" s="105">
        <f>'[1]Segment D 2017-2018'!D19</f>
        <v>422</v>
      </c>
      <c r="F20" s="105">
        <f>'[1]Segment W 2017-2018'!D19</f>
        <v>288</v>
      </c>
      <c r="G20" s="105">
        <f>'[1]Segment Poz 2017-2018'!D19-2</f>
        <v>-84</v>
      </c>
      <c r="H20" s="145">
        <v>-6</v>
      </c>
      <c r="I20" s="146">
        <v>1347</v>
      </c>
      <c r="J20" s="84"/>
      <c r="K20" s="201">
        <f t="shared" si="0"/>
        <v>0.2995169082125604</v>
      </c>
      <c r="L20" s="201">
        <f t="shared" si="0"/>
        <v>0.42448979591836733</v>
      </c>
      <c r="M20" s="201">
        <f t="shared" si="0"/>
        <v>-0.2022684310018904</v>
      </c>
      <c r="N20" s="201">
        <f t="shared" si="0"/>
        <v>0.19502074688796678</v>
      </c>
      <c r="O20" s="201">
        <f t="shared" si="0"/>
        <v>-85</v>
      </c>
      <c r="P20" s="201">
        <f t="shared" si="0"/>
        <v>-0.8064516129032258</v>
      </c>
      <c r="Q20" s="202">
        <f t="shared" si="0"/>
        <v>0.018140589569161092</v>
      </c>
    </row>
    <row r="21" spans="2:17" ht="13.5" thickBot="1">
      <c r="B21" s="102" t="s">
        <v>278</v>
      </c>
      <c r="C21" s="181">
        <f>'[1]Segment PiW 2017-2018'!D20</f>
        <v>787</v>
      </c>
      <c r="D21" s="105">
        <f>'[1]Segment OiM 2017-2018'!D20</f>
        <v>-397</v>
      </c>
      <c r="E21" s="105">
        <f>'[1]Segment D 2017-2018'!D20</f>
        <v>183</v>
      </c>
      <c r="F21" s="105">
        <f>'[1]Segment W 2017-2018'!D20</f>
        <v>129</v>
      </c>
      <c r="G21" s="105">
        <f>'[1]Segment Poz 2017-2018'!D20</f>
        <v>-100</v>
      </c>
      <c r="H21" s="145">
        <v>-6</v>
      </c>
      <c r="I21" s="146">
        <v>596</v>
      </c>
      <c r="J21" s="84"/>
      <c r="K21" s="201">
        <f t="shared" si="0"/>
        <v>0.3686956521739131</v>
      </c>
      <c r="L21" s="201">
        <f t="shared" si="0"/>
        <v>0.34121621621621623</v>
      </c>
      <c r="M21" s="201">
        <f t="shared" si="0"/>
        <v>-0.37328767123287676</v>
      </c>
      <c r="N21" s="201">
        <f t="shared" si="0"/>
        <v>-0.01526717557251911</v>
      </c>
      <c r="O21" s="201">
        <f t="shared" si="0"/>
        <v>4</v>
      </c>
      <c r="P21" s="201">
        <f t="shared" si="0"/>
        <v>-0.8064516129032258</v>
      </c>
      <c r="Q21" s="202">
        <f t="shared" si="0"/>
        <v>-0.08448540706605223</v>
      </c>
    </row>
    <row r="22" spans="2:17" ht="12.75">
      <c r="B22" s="77" t="s">
        <v>112</v>
      </c>
      <c r="C22" s="84">
        <v>12</v>
      </c>
      <c r="D22" s="84">
        <v>0</v>
      </c>
      <c r="E22" s="84">
        <v>0</v>
      </c>
      <c r="F22" s="84">
        <v>0</v>
      </c>
      <c r="G22" s="84">
        <v>22</v>
      </c>
      <c r="H22" s="84">
        <v>0</v>
      </c>
      <c r="I22" s="80">
        <v>34</v>
      </c>
      <c r="J22" s="84"/>
      <c r="K22" s="197">
        <f t="shared" si="0"/>
        <v>1.4</v>
      </c>
      <c r="L22" s="203">
        <f t="shared" si="0"/>
      </c>
      <c r="M22" s="203">
        <f t="shared" si="0"/>
      </c>
      <c r="N22" s="203">
        <f t="shared" si="0"/>
      </c>
      <c r="O22" s="203">
        <f t="shared" si="0"/>
        <v>10</v>
      </c>
      <c r="P22" s="203">
        <f t="shared" si="0"/>
      </c>
      <c r="Q22" s="198">
        <f t="shared" si="0"/>
        <v>3.8571428571428568</v>
      </c>
    </row>
    <row r="23" spans="2:17" ht="12.75">
      <c r="B23" s="77" t="s">
        <v>214</v>
      </c>
      <c r="C23" s="84">
        <v>-1292</v>
      </c>
      <c r="D23" s="84">
        <v>-21</v>
      </c>
      <c r="E23" s="84">
        <v>-539</v>
      </c>
      <c r="F23" s="84">
        <v>-115</v>
      </c>
      <c r="G23" s="84">
        <v>-65</v>
      </c>
      <c r="H23" s="140">
        <v>-15</v>
      </c>
      <c r="I23" s="80">
        <v>-2047</v>
      </c>
      <c r="J23" s="84"/>
      <c r="K23" s="197">
        <f t="shared" si="0"/>
        <v>3.075709779179811</v>
      </c>
      <c r="L23" s="197">
        <f t="shared" si="0"/>
        <v>0.10526315789473695</v>
      </c>
      <c r="M23" s="197">
        <f t="shared" si="0"/>
        <v>0.5488505747126438</v>
      </c>
      <c r="N23" s="197">
        <f t="shared" si="0"/>
        <v>-0.14179104477611937</v>
      </c>
      <c r="O23" s="197">
        <f t="shared" si="0"/>
        <v>2.611111111111111</v>
      </c>
      <c r="P23" s="203">
        <f t="shared" si="0"/>
        <v>0.5</v>
      </c>
      <c r="Q23" s="198">
        <f t="shared" si="0"/>
        <v>1.4196217494089836</v>
      </c>
    </row>
    <row r="24" spans="2:17" ht="12.75">
      <c r="B24" s="77"/>
      <c r="C24" s="84"/>
      <c r="D24" s="84"/>
      <c r="E24" s="84"/>
      <c r="F24" s="84"/>
      <c r="G24" s="84"/>
      <c r="H24" s="84"/>
      <c r="I24" s="80"/>
      <c r="J24" s="84"/>
      <c r="K24" s="84">
        <f aca="true" t="shared" si="1" ref="K24:Q25">_xlfn.IFERROR(C24/C49-1,"")</f>
      </c>
      <c r="L24" s="84">
        <f t="shared" si="1"/>
      </c>
      <c r="M24" s="84">
        <f t="shared" si="1"/>
      </c>
      <c r="N24" s="84">
        <f t="shared" si="1"/>
      </c>
      <c r="O24" s="84">
        <f t="shared" si="1"/>
      </c>
      <c r="P24" s="85">
        <f t="shared" si="1"/>
      </c>
      <c r="Q24" s="80">
        <f t="shared" si="1"/>
      </c>
    </row>
    <row r="25" spans="2:17" ht="12.75">
      <c r="B25" s="129" t="s">
        <v>279</v>
      </c>
      <c r="C25" s="84">
        <v>6847</v>
      </c>
      <c r="D25" s="84">
        <v>3051</v>
      </c>
      <c r="E25" s="84">
        <v>11542</v>
      </c>
      <c r="F25" s="84">
        <v>1813</v>
      </c>
      <c r="G25" s="84">
        <v>1510</v>
      </c>
      <c r="H25" s="140">
        <v>0</v>
      </c>
      <c r="I25" s="80">
        <f>SUM(C25:H25)</f>
        <v>24763</v>
      </c>
      <c r="J25" s="84"/>
      <c r="K25" s="197">
        <f t="shared" si="1"/>
        <v>-0.021577593598170908</v>
      </c>
      <c r="L25" s="197">
        <f t="shared" si="1"/>
        <v>0.03039513677811545</v>
      </c>
      <c r="M25" s="197">
        <f t="shared" si="1"/>
        <v>0.03850998740327505</v>
      </c>
      <c r="N25" s="197">
        <f t="shared" si="1"/>
        <v>0.015686274509803866</v>
      </c>
      <c r="O25" s="197">
        <f t="shared" si="1"/>
        <v>-0.1775599128540305</v>
      </c>
      <c r="P25" s="203">
        <f t="shared" si="1"/>
      </c>
      <c r="Q25" s="198">
        <f t="shared" si="1"/>
        <v>0.002794201020490883</v>
      </c>
    </row>
    <row r="26" spans="2:17" ht="12.75">
      <c r="B26" s="128"/>
      <c r="C26" s="84"/>
      <c r="D26" s="84"/>
      <c r="E26" s="84"/>
      <c r="F26" s="84"/>
      <c r="G26" s="84"/>
      <c r="H26" s="84"/>
      <c r="I26" s="95"/>
      <c r="J26" s="204"/>
      <c r="K26" s="84"/>
      <c r="L26" s="84"/>
      <c r="M26" s="84"/>
      <c r="N26" s="84"/>
      <c r="O26" s="84"/>
      <c r="P26" s="84"/>
      <c r="Q26" s="80"/>
    </row>
    <row r="27" spans="2:17" ht="12.75">
      <c r="B27" s="157" t="s">
        <v>280</v>
      </c>
      <c r="E27" s="1"/>
      <c r="F27" s="1"/>
      <c r="K27" s="84"/>
      <c r="L27" s="84"/>
      <c r="M27" s="84"/>
      <c r="N27" s="84"/>
      <c r="O27" s="84"/>
      <c r="P27" s="84"/>
      <c r="Q27" s="80"/>
    </row>
    <row r="28" spans="2:17" ht="12.75">
      <c r="B28" s="157"/>
      <c r="E28" s="1"/>
      <c r="F28" s="1"/>
      <c r="K28" s="84"/>
      <c r="L28" s="84"/>
      <c r="M28" s="84"/>
      <c r="N28" s="84"/>
      <c r="O28" s="84"/>
      <c r="P28" s="84"/>
      <c r="Q28" s="80"/>
    </row>
    <row r="29" spans="2:22" ht="75.75" customHeight="1">
      <c r="B29" s="97" t="s">
        <v>281</v>
      </c>
      <c r="C29" s="100" t="s">
        <v>204</v>
      </c>
      <c r="D29" s="100" t="s">
        <v>205</v>
      </c>
      <c r="E29" s="100" t="s">
        <v>37</v>
      </c>
      <c r="F29" s="100" t="s">
        <v>55</v>
      </c>
      <c r="G29" s="101" t="s">
        <v>30</v>
      </c>
      <c r="H29" s="101" t="s">
        <v>38</v>
      </c>
      <c r="I29" s="99" t="s">
        <v>202</v>
      </c>
      <c r="J29" s="100" t="s">
        <v>276</v>
      </c>
      <c r="K29" s="100" t="s">
        <v>204</v>
      </c>
      <c r="L29" s="100" t="s">
        <v>205</v>
      </c>
      <c r="M29" s="100" t="s">
        <v>37</v>
      </c>
      <c r="N29" s="100" t="s">
        <v>55</v>
      </c>
      <c r="O29" s="101" t="s">
        <v>30</v>
      </c>
      <c r="P29" s="101" t="s">
        <v>38</v>
      </c>
      <c r="Q29" s="99" t="s">
        <v>202</v>
      </c>
      <c r="R29" s="3"/>
      <c r="S29" s="3"/>
      <c r="T29" s="3"/>
      <c r="U29" s="3"/>
      <c r="V29" s="3"/>
    </row>
    <row r="30" spans="2:22" ht="12" customHeight="1">
      <c r="B30" s="131"/>
      <c r="C30" s="133" t="s">
        <v>148</v>
      </c>
      <c r="D30" s="133" t="s">
        <v>148</v>
      </c>
      <c r="E30" s="133" t="s">
        <v>148</v>
      </c>
      <c r="F30" s="133" t="s">
        <v>148</v>
      </c>
      <c r="G30" s="133" t="s">
        <v>148</v>
      </c>
      <c r="H30" s="133" t="s">
        <v>148</v>
      </c>
      <c r="I30" s="132" t="s">
        <v>148</v>
      </c>
      <c r="J30" s="83"/>
      <c r="K30" s="133" t="s">
        <v>148</v>
      </c>
      <c r="L30" s="133" t="s">
        <v>148</v>
      </c>
      <c r="M30" s="133" t="s">
        <v>148</v>
      </c>
      <c r="N30" s="133" t="s">
        <v>148</v>
      </c>
      <c r="O30" s="133" t="s">
        <v>148</v>
      </c>
      <c r="P30" s="133" t="s">
        <v>148</v>
      </c>
      <c r="Q30" s="132" t="s">
        <v>148</v>
      </c>
      <c r="R30" s="3"/>
      <c r="S30" s="3"/>
      <c r="T30" s="3"/>
      <c r="U30" s="3"/>
      <c r="V30" s="3"/>
    </row>
    <row r="31" spans="2:22" ht="12" customHeight="1" thickBot="1">
      <c r="B31" s="134"/>
      <c r="C31" s="137"/>
      <c r="D31" s="137"/>
      <c r="E31" s="137"/>
      <c r="F31" s="137"/>
      <c r="G31" s="137"/>
      <c r="H31" s="137"/>
      <c r="I31" s="205"/>
      <c r="J31" s="83"/>
      <c r="K31" s="137"/>
      <c r="L31" s="137"/>
      <c r="M31" s="137"/>
      <c r="N31" s="137"/>
      <c r="O31" s="137"/>
      <c r="P31" s="137"/>
      <c r="Q31" s="135"/>
      <c r="R31" s="3"/>
      <c r="S31" s="3"/>
      <c r="T31" s="3"/>
      <c r="U31" s="3"/>
      <c r="V31" s="3"/>
    </row>
    <row r="32" spans="2:17" ht="12.75">
      <c r="B32" s="109" t="s">
        <v>46</v>
      </c>
      <c r="C32" s="84"/>
      <c r="D32" s="84"/>
      <c r="E32" s="84"/>
      <c r="F32" s="84"/>
      <c r="G32" s="84"/>
      <c r="H32" s="140"/>
      <c r="I32" s="182"/>
      <c r="J32" s="84"/>
      <c r="K32" s="84">
        <f>_xlfn.IFERROR(B32/#REF!-1,"")</f>
      </c>
      <c r="L32" s="84">
        <f>_xlfn.IFERROR(C32/#REF!-1,"")</f>
      </c>
      <c r="M32" s="84">
        <f>_xlfn.IFERROR(D32/#REF!-1,"")</f>
      </c>
      <c r="N32" s="84">
        <f>_xlfn.IFERROR(E32/#REF!-1,"")</f>
      </c>
      <c r="O32" s="84">
        <f>_xlfn.IFERROR(F32/#REF!-1,"")</f>
      </c>
      <c r="P32" s="84">
        <f>_xlfn.IFERROR(G32/#REF!-1,"")</f>
      </c>
      <c r="Q32" s="80"/>
    </row>
    <row r="33" spans="2:17" ht="12.75">
      <c r="B33" s="77" t="s">
        <v>32</v>
      </c>
      <c r="C33" s="84">
        <f>'[1]Segment PiW 2017-2018'!J7</f>
        <v>824</v>
      </c>
      <c r="D33" s="84">
        <f>'[1]Segment OiM 2017-2018'!J7</f>
        <v>8254.5</v>
      </c>
      <c r="E33" s="84">
        <f>'[1]Segment D 2017-2018'!J7</f>
        <v>1265.4</v>
      </c>
      <c r="F33" s="84">
        <f>'[1]Segment W 2017-2018'!J7</f>
        <v>515</v>
      </c>
      <c r="G33" s="84">
        <f>'[1]Segment Poz 2017-2018'!J7</f>
        <v>50</v>
      </c>
      <c r="H33" s="140">
        <v>0</v>
      </c>
      <c r="I33" s="80">
        <v>10908</v>
      </c>
      <c r="J33" s="84"/>
      <c r="K33" s="206">
        <f aca="true" t="shared" si="2" ref="K33:Q48">C8-C33</f>
        <v>194</v>
      </c>
      <c r="L33" s="206">
        <f t="shared" si="2"/>
        <v>1733.5</v>
      </c>
      <c r="M33" s="206">
        <f t="shared" si="2"/>
        <v>-91.40000000000009</v>
      </c>
      <c r="N33" s="206">
        <f t="shared" si="2"/>
        <v>18</v>
      </c>
      <c r="O33" s="206">
        <f t="shared" si="2"/>
        <v>-11</v>
      </c>
      <c r="P33" s="206">
        <f t="shared" si="2"/>
        <v>0</v>
      </c>
      <c r="Q33" s="207">
        <f t="shared" si="2"/>
        <v>1845</v>
      </c>
    </row>
    <row r="34" spans="2:17" ht="12.75">
      <c r="B34" s="77" t="s">
        <v>33</v>
      </c>
      <c r="C34" s="84">
        <f>'[1]Segment PiW 2017-2018'!J8</f>
        <v>878</v>
      </c>
      <c r="D34" s="84">
        <f>'[1]Segment OiM 2017-2018'!J8</f>
        <v>282</v>
      </c>
      <c r="E34" s="84">
        <f>'[1]Segment D 2017-2018'!J8</f>
        <v>-23.4</v>
      </c>
      <c r="F34" s="84">
        <f>'[1]Segment W 2017-2018'!J8</f>
        <v>207</v>
      </c>
      <c r="G34" s="84">
        <f>'[1]Segment Poz 2017-2018'!J8</f>
        <v>151</v>
      </c>
      <c r="H34" s="140">
        <v>-1494.6</v>
      </c>
      <c r="I34" s="80">
        <v>0</v>
      </c>
      <c r="J34" s="84"/>
      <c r="K34" s="206">
        <f t="shared" si="2"/>
        <v>260</v>
      </c>
      <c r="L34" s="206">
        <f t="shared" si="2"/>
        <v>112</v>
      </c>
      <c r="M34" s="206">
        <f t="shared" si="2"/>
        <v>5.399999999999999</v>
      </c>
      <c r="N34" s="206">
        <f t="shared" si="2"/>
        <v>81</v>
      </c>
      <c r="O34" s="206">
        <f t="shared" si="2"/>
        <v>-53</v>
      </c>
      <c r="P34" s="206">
        <f t="shared" si="2"/>
        <v>-405.4000000000001</v>
      </c>
      <c r="Q34" s="207">
        <f t="shared" si="2"/>
        <v>0</v>
      </c>
    </row>
    <row r="35" spans="2:17" ht="13.5" thickBot="1">
      <c r="B35" s="102" t="s">
        <v>34</v>
      </c>
      <c r="C35" s="105">
        <f>'[1]Segment PiW 2017-2018'!J9</f>
        <v>1702</v>
      </c>
      <c r="D35" s="105">
        <f>'[1]Segment OiM 2017-2018'!J9</f>
        <v>8536.5</v>
      </c>
      <c r="E35" s="105">
        <f>'[1]Segment D 2017-2018'!J9</f>
        <v>1242</v>
      </c>
      <c r="F35" s="105">
        <f>'[1]Segment W 2017-2018'!J9</f>
        <v>722</v>
      </c>
      <c r="G35" s="105">
        <f>'[1]Segment Poz 2017-2018'!J9</f>
        <v>201</v>
      </c>
      <c r="H35" s="145">
        <v>-1495</v>
      </c>
      <c r="I35" s="103">
        <v>10908</v>
      </c>
      <c r="J35" s="84"/>
      <c r="K35" s="208">
        <f t="shared" si="2"/>
        <v>454</v>
      </c>
      <c r="L35" s="208">
        <f t="shared" si="2"/>
        <v>1845.5</v>
      </c>
      <c r="M35" s="208">
        <f t="shared" si="2"/>
        <v>-86</v>
      </c>
      <c r="N35" s="208">
        <f t="shared" si="2"/>
        <v>99</v>
      </c>
      <c r="O35" s="208">
        <f t="shared" si="2"/>
        <v>-64</v>
      </c>
      <c r="P35" s="208">
        <f t="shared" si="2"/>
        <v>-405</v>
      </c>
      <c r="Q35" s="209">
        <f t="shared" si="2"/>
        <v>1845</v>
      </c>
    </row>
    <row r="36" spans="2:17" ht="12.75">
      <c r="B36" s="77" t="s">
        <v>40</v>
      </c>
      <c r="C36" s="84">
        <f>'[1]Segment PiW 2017-2018'!J10</f>
        <v>-253</v>
      </c>
      <c r="D36" s="84">
        <f>'[1]Segment OiM 2017-2018'!J10</f>
        <v>-51</v>
      </c>
      <c r="E36" s="84">
        <f>'[1]Segment D 2017-2018'!J10</f>
        <v>-237</v>
      </c>
      <c r="F36" s="84">
        <f>'[1]Segment W 2017-2018'!J10</f>
        <v>-110</v>
      </c>
      <c r="G36" s="84">
        <f>'[1]Segment Poz 2017-2018'!J10</f>
        <v>-21</v>
      </c>
      <c r="H36" s="140">
        <v>0</v>
      </c>
      <c r="I36" s="80">
        <v>-673</v>
      </c>
      <c r="J36" s="84"/>
      <c r="K36" s="206">
        <f t="shared" si="2"/>
        <v>-36</v>
      </c>
      <c r="L36" s="206">
        <f t="shared" si="2"/>
        <v>3</v>
      </c>
      <c r="M36" s="206">
        <f t="shared" si="2"/>
        <v>-2</v>
      </c>
      <c r="N36" s="206">
        <f t="shared" si="2"/>
        <v>-48</v>
      </c>
      <c r="O36" s="206">
        <f t="shared" si="2"/>
        <v>3</v>
      </c>
      <c r="P36" s="206">
        <f t="shared" si="2"/>
        <v>0</v>
      </c>
      <c r="Q36" s="207">
        <f t="shared" si="2"/>
        <v>-78</v>
      </c>
    </row>
    <row r="37" spans="2:17" ht="12.75">
      <c r="B37" s="77" t="s">
        <v>2</v>
      </c>
      <c r="C37" s="84">
        <f>'[1]Segment PiW 2017-2018'!J11</f>
        <v>-100.5</v>
      </c>
      <c r="D37" s="84">
        <f>'[1]Segment OiM 2017-2018'!J11</f>
        <v>-8045.7</v>
      </c>
      <c r="E37" s="84">
        <f>'[1]Segment D 2017-2018'!J11</f>
        <v>-185.7</v>
      </c>
      <c r="F37" s="84">
        <f>'[1]Segment W 2017-2018'!J11</f>
        <v>-297.4</v>
      </c>
      <c r="G37" s="84">
        <f>'[1]Segment Poz 2017-2018'!J11</f>
        <v>-18</v>
      </c>
      <c r="H37" s="140">
        <v>1253</v>
      </c>
      <c r="I37" s="80">
        <v>-7393.8</v>
      </c>
      <c r="J37" s="84"/>
      <c r="K37" s="206">
        <f t="shared" si="2"/>
        <v>-25.5</v>
      </c>
      <c r="L37" s="206">
        <f t="shared" si="2"/>
        <v>-2091.3</v>
      </c>
      <c r="M37" s="206">
        <f t="shared" si="2"/>
        <v>-48.30000000000001</v>
      </c>
      <c r="N37" s="206">
        <f t="shared" si="2"/>
        <v>-84.60000000000002</v>
      </c>
      <c r="O37" s="206">
        <f t="shared" si="2"/>
        <v>3</v>
      </c>
      <c r="P37" s="206">
        <f t="shared" si="2"/>
        <v>360</v>
      </c>
      <c r="Q37" s="207">
        <f t="shared" si="2"/>
        <v>-1888.1999999999998</v>
      </c>
    </row>
    <row r="38" spans="2:17" ht="12.75">
      <c r="B38" s="77" t="s">
        <v>31</v>
      </c>
      <c r="C38" s="84">
        <f>'[1]Segment PiW 2017-2018'!J12</f>
        <v>-238.6</v>
      </c>
      <c r="D38" s="84">
        <f>'[1]Segment OiM 2017-2018'!J12</f>
        <v>-102.8</v>
      </c>
      <c r="E38" s="84">
        <f>'[1]Segment D 2017-2018'!J12</f>
        <v>-333.6</v>
      </c>
      <c r="F38" s="84">
        <f>'[1]Segment W 2017-2018'!J12</f>
        <v>-51.2</v>
      </c>
      <c r="G38" s="84">
        <f>'[1]Segment Poz 2017-2018'!J12</f>
        <v>-69.3</v>
      </c>
      <c r="H38" s="140">
        <v>0</v>
      </c>
      <c r="I38" s="80">
        <v>-794.9</v>
      </c>
      <c r="J38" s="84"/>
      <c r="K38" s="206">
        <f t="shared" si="2"/>
        <v>-41.400000000000006</v>
      </c>
      <c r="L38" s="206">
        <f t="shared" si="2"/>
        <v>-36.2</v>
      </c>
      <c r="M38" s="206">
        <f t="shared" si="2"/>
        <v>23.600000000000023</v>
      </c>
      <c r="N38" s="206">
        <f t="shared" si="2"/>
        <v>-0.7999999999999972</v>
      </c>
      <c r="O38" s="206">
        <f t="shared" si="2"/>
        <v>-2.700000000000003</v>
      </c>
      <c r="P38" s="206">
        <f t="shared" si="2"/>
        <v>1</v>
      </c>
      <c r="Q38" s="207">
        <f t="shared" si="2"/>
        <v>-57.10000000000002</v>
      </c>
    </row>
    <row r="39" spans="2:17" ht="12.75">
      <c r="B39" s="77" t="s">
        <v>41</v>
      </c>
      <c r="C39" s="84">
        <f>'[1]Segment PiW 2017-2018'!J13</f>
        <v>-209.3</v>
      </c>
      <c r="D39" s="84">
        <f>'[1]Segment OiM 2017-2018'!J13</f>
        <v>-162.0999999999999</v>
      </c>
      <c r="E39" s="84">
        <f>'[1]Segment D 2017-2018'!J13</f>
        <v>-59.5</v>
      </c>
      <c r="F39" s="84">
        <f>'[1]Segment W 2017-2018'!J13</f>
        <v>-54.3</v>
      </c>
      <c r="G39" s="84">
        <f>'[1]Segment Poz 2017-2018'!J13</f>
        <v>-93</v>
      </c>
      <c r="H39" s="140">
        <v>36.19999999999993</v>
      </c>
      <c r="I39" s="80">
        <v>-542</v>
      </c>
      <c r="J39" s="84"/>
      <c r="K39" s="206">
        <f t="shared" si="2"/>
        <v>8.300000000000011</v>
      </c>
      <c r="L39" s="206">
        <f t="shared" si="2"/>
        <v>-37.90000000000009</v>
      </c>
      <c r="M39" s="206">
        <f t="shared" si="2"/>
        <v>-25.5</v>
      </c>
      <c r="N39" s="206">
        <f t="shared" si="2"/>
        <v>1.2999999999999972</v>
      </c>
      <c r="O39" s="206">
        <f t="shared" si="2"/>
        <v>-4</v>
      </c>
      <c r="P39" s="206">
        <f t="shared" si="2"/>
        <v>35.80000000000007</v>
      </c>
      <c r="Q39" s="207">
        <f t="shared" si="2"/>
        <v>-22</v>
      </c>
    </row>
    <row r="40" spans="2:17" ht="12.75">
      <c r="B40" s="77" t="s">
        <v>56</v>
      </c>
      <c r="C40" s="84">
        <f>'[1]Segment PiW 2017-2018'!J14</f>
        <v>-45</v>
      </c>
      <c r="D40" s="84">
        <f>'[1]Segment OiM 2017-2018'!J14</f>
        <v>-40.199999999999996</v>
      </c>
      <c r="E40" s="84">
        <f>'[1]Segment D 2017-2018'!J14</f>
        <v>-170.2</v>
      </c>
      <c r="F40" s="84">
        <f>'[1]Segment W 2017-2018'!J14</f>
        <v>0</v>
      </c>
      <c r="G40" s="84">
        <f>'[1]Segment Poz 2017-2018'!J14</f>
        <v>0</v>
      </c>
      <c r="H40" s="84">
        <f>'[1]Segment Poz 2017-2018'!K14</f>
        <v>0</v>
      </c>
      <c r="I40" s="80">
        <v>-256</v>
      </c>
      <c r="J40" s="84"/>
      <c r="K40" s="206">
        <f t="shared" si="2"/>
        <v>-11</v>
      </c>
      <c r="L40" s="206">
        <f t="shared" si="2"/>
        <v>6.199999999999996</v>
      </c>
      <c r="M40" s="206">
        <f t="shared" si="2"/>
        <v>-1.8000000000000114</v>
      </c>
      <c r="N40" s="206">
        <f t="shared" si="2"/>
        <v>0</v>
      </c>
      <c r="O40" s="206">
        <f t="shared" si="2"/>
        <v>0</v>
      </c>
      <c r="P40" s="206">
        <f t="shared" si="2"/>
        <v>0</v>
      </c>
      <c r="Q40" s="207">
        <f t="shared" si="2"/>
        <v>-6</v>
      </c>
    </row>
    <row r="41" spans="2:17" ht="12.75">
      <c r="B41" s="77" t="s">
        <v>113</v>
      </c>
      <c r="C41" s="84">
        <f>'[1]Segment PiW 2017-2018'!J15</f>
        <v>-444</v>
      </c>
      <c r="D41" s="85">
        <f>'[1]Segment OiM 2017-2018'!J15</f>
        <v>-364.3</v>
      </c>
      <c r="E41" s="84">
        <f>'[1]Segment D 2017-2018'!J15</f>
        <v>4.3</v>
      </c>
      <c r="F41" s="85">
        <f>'[1]Segment W 2017-2018'!J15</f>
        <v>-3</v>
      </c>
      <c r="G41" s="85">
        <f>'[1]Segment Poz 2017-2018'!J15</f>
        <v>10.2</v>
      </c>
      <c r="H41" s="140">
        <v>0</v>
      </c>
      <c r="I41" s="80">
        <v>-797.4</v>
      </c>
      <c r="J41" s="84"/>
      <c r="K41" s="206">
        <f t="shared" si="2"/>
        <v>59</v>
      </c>
      <c r="L41" s="206">
        <f t="shared" si="2"/>
        <v>364.3</v>
      </c>
      <c r="M41" s="206">
        <f t="shared" si="2"/>
        <v>-7.3</v>
      </c>
      <c r="N41" s="206">
        <f t="shared" si="2"/>
        <v>19</v>
      </c>
      <c r="O41" s="206">
        <f t="shared" si="2"/>
        <v>-11.2</v>
      </c>
      <c r="P41" s="206">
        <f t="shared" si="2"/>
        <v>0</v>
      </c>
      <c r="Q41" s="207">
        <f t="shared" si="2"/>
        <v>423.4</v>
      </c>
    </row>
    <row r="42" spans="2:17" ht="12.75">
      <c r="B42" s="77" t="s">
        <v>1</v>
      </c>
      <c r="C42" s="84">
        <f>'[1]Segment PiW 2017-2018'!J16</f>
        <v>150</v>
      </c>
      <c r="D42" s="84">
        <f>'[1]Segment OiM 2017-2018'!J16</f>
        <v>17.7</v>
      </c>
      <c r="E42" s="84">
        <f>'[1]Segment D 2017-2018'!J16</f>
        <v>76.2</v>
      </c>
      <c r="F42" s="84">
        <f>'[1]Segment W 2017-2018'!J16</f>
        <v>1.3</v>
      </c>
      <c r="G42" s="84">
        <f>'[1]Segment Poz 2017-2018'!J16</f>
        <v>3</v>
      </c>
      <c r="H42" s="140">
        <v>137.2</v>
      </c>
      <c r="I42" s="80">
        <v>385.4</v>
      </c>
      <c r="J42" s="84"/>
      <c r="K42" s="206">
        <f t="shared" si="2"/>
        <v>-18</v>
      </c>
      <c r="L42" s="206">
        <f t="shared" si="2"/>
        <v>-15.7</v>
      </c>
      <c r="M42" s="206">
        <f t="shared" si="2"/>
        <v>10.799999999999997</v>
      </c>
      <c r="N42" s="206">
        <f t="shared" si="2"/>
        <v>-1.3</v>
      </c>
      <c r="O42" s="206">
        <f t="shared" si="2"/>
        <v>-19</v>
      </c>
      <c r="P42" s="206">
        <f t="shared" si="2"/>
        <v>90.80000000000001</v>
      </c>
      <c r="Q42" s="207">
        <f t="shared" si="2"/>
        <v>47.60000000000002</v>
      </c>
    </row>
    <row r="43" spans="2:17" ht="12.75">
      <c r="B43" s="77" t="s">
        <v>77</v>
      </c>
      <c r="C43" s="84">
        <f>'[1]Segment PiW 2017-2018'!J17</f>
        <v>13.2</v>
      </c>
      <c r="D43" s="84">
        <f>'[1]Segment OiM 2017-2018'!J17</f>
        <v>-84.3</v>
      </c>
      <c r="E43" s="84">
        <f>'[1]Segment D 2017-2018'!J17</f>
        <v>-44.4</v>
      </c>
      <c r="F43" s="84">
        <f>'[1]Segment W 2017-2018'!J17</f>
        <v>-75.6</v>
      </c>
      <c r="G43" s="84">
        <f>'[1]Segment Poz 2017-2018'!J17</f>
        <v>-32.7</v>
      </c>
      <c r="H43" s="140">
        <v>37.5</v>
      </c>
      <c r="I43" s="80">
        <v>-186.3</v>
      </c>
      <c r="J43" s="84"/>
      <c r="K43" s="206">
        <f t="shared" si="2"/>
        <v>-177.2</v>
      </c>
      <c r="L43" s="206">
        <f t="shared" si="2"/>
        <v>-138.7</v>
      </c>
      <c r="M43" s="206">
        <f t="shared" si="2"/>
        <v>27.4</v>
      </c>
      <c r="N43" s="206">
        <f t="shared" si="2"/>
        <v>13.599999999999994</v>
      </c>
      <c r="O43" s="206">
        <f t="shared" si="2"/>
        <v>14.700000000000003</v>
      </c>
      <c r="P43" s="206">
        <f t="shared" si="2"/>
        <v>-57.5</v>
      </c>
      <c r="Q43" s="207">
        <f t="shared" si="2"/>
        <v>-318.7</v>
      </c>
    </row>
    <row r="44" spans="2:17" ht="13.5" thickBot="1">
      <c r="B44" s="102" t="s">
        <v>6</v>
      </c>
      <c r="C44" s="105">
        <f>'[1]Segment PiW 2017-2018'!J18</f>
        <v>-1127.4</v>
      </c>
      <c r="D44" s="105">
        <f>'[1]Segment OiM 2017-2018'!J18</f>
        <v>-8832.699999999999</v>
      </c>
      <c r="E44" s="105">
        <f>'[1]Segment D 2017-2018'!J18</f>
        <v>-950.3</v>
      </c>
      <c r="F44" s="105">
        <f>'[1]Segment W 2017-2018'!J18</f>
        <v>-590.6</v>
      </c>
      <c r="G44" s="105">
        <f>'[1]Segment Poz 2017-2018'!J18</f>
        <v>-220.4</v>
      </c>
      <c r="H44" s="145">
        <v>1464</v>
      </c>
      <c r="I44" s="103">
        <v>-10258</v>
      </c>
      <c r="J44" s="84"/>
      <c r="K44" s="208">
        <f t="shared" si="2"/>
        <v>-241.5999999999999</v>
      </c>
      <c r="L44" s="208">
        <f t="shared" si="2"/>
        <v>-1946.300000000001</v>
      </c>
      <c r="M44" s="208">
        <f t="shared" si="2"/>
        <v>-22.700000000000045</v>
      </c>
      <c r="N44" s="208">
        <f t="shared" si="2"/>
        <v>-100.39999999999998</v>
      </c>
      <c r="O44" s="208">
        <f t="shared" si="2"/>
        <v>-17.599999999999994</v>
      </c>
      <c r="P44" s="208">
        <f t="shared" si="2"/>
        <v>430</v>
      </c>
      <c r="Q44" s="209">
        <f t="shared" si="2"/>
        <v>-1899</v>
      </c>
    </row>
    <row r="45" spans="2:17" ht="13.5" thickBot="1">
      <c r="B45" s="102" t="s">
        <v>277</v>
      </c>
      <c r="C45" s="181">
        <f>'[1]Segment PiW 2017-2018'!J19</f>
        <v>828</v>
      </c>
      <c r="D45" s="105">
        <f>'[1]Segment OiM 2017-2018'!J19</f>
        <v>-245</v>
      </c>
      <c r="E45" s="105">
        <f>'[1]Segment D 2017-2018'!J19</f>
        <v>529</v>
      </c>
      <c r="F45" s="105">
        <f>'[1]Segment W 2017-2018'!J19</f>
        <v>241</v>
      </c>
      <c r="G45" s="105">
        <f>'[1]Segment Poz 2017-2018'!J19</f>
        <v>1</v>
      </c>
      <c r="H45" s="145">
        <v>-31</v>
      </c>
      <c r="I45" s="146">
        <v>1323</v>
      </c>
      <c r="J45" s="84"/>
      <c r="K45" s="210">
        <f t="shared" si="2"/>
        <v>248</v>
      </c>
      <c r="L45" s="210">
        <f t="shared" si="2"/>
        <v>-104</v>
      </c>
      <c r="M45" s="210">
        <f t="shared" si="2"/>
        <v>-107</v>
      </c>
      <c r="N45" s="210">
        <f t="shared" si="2"/>
        <v>47</v>
      </c>
      <c r="O45" s="210">
        <f t="shared" si="2"/>
        <v>-85</v>
      </c>
      <c r="P45" s="210">
        <f t="shared" si="2"/>
        <v>25</v>
      </c>
      <c r="Q45" s="211">
        <f t="shared" si="2"/>
        <v>24</v>
      </c>
    </row>
    <row r="46" spans="2:17" ht="13.5" thickBot="1">
      <c r="B46" s="102" t="s">
        <v>278</v>
      </c>
      <c r="C46" s="181">
        <f>'[1]Segment PiW 2017-2018'!J20</f>
        <v>575</v>
      </c>
      <c r="D46" s="105">
        <f>'[1]Segment OiM 2017-2018'!J20</f>
        <v>-296</v>
      </c>
      <c r="E46" s="105">
        <f>'[1]Segment D 2017-2018'!J20</f>
        <v>292</v>
      </c>
      <c r="F46" s="105">
        <f>'[1]Segment W 2017-2018'!J20</f>
        <v>131</v>
      </c>
      <c r="G46" s="105">
        <f>'[1]Segment Poz 2017-2018'!J20</f>
        <v>-20</v>
      </c>
      <c r="H46" s="145">
        <v>-31</v>
      </c>
      <c r="I46" s="146">
        <v>651</v>
      </c>
      <c r="J46" s="84"/>
      <c r="K46" s="210">
        <f t="shared" si="2"/>
        <v>212</v>
      </c>
      <c r="L46" s="210">
        <f t="shared" si="2"/>
        <v>-101</v>
      </c>
      <c r="M46" s="210">
        <f t="shared" si="2"/>
        <v>-109</v>
      </c>
      <c r="N46" s="210">
        <f t="shared" si="2"/>
        <v>-2</v>
      </c>
      <c r="O46" s="210">
        <f t="shared" si="2"/>
        <v>-80</v>
      </c>
      <c r="P46" s="210">
        <f t="shared" si="2"/>
        <v>25</v>
      </c>
      <c r="Q46" s="211">
        <f t="shared" si="2"/>
        <v>-55</v>
      </c>
    </row>
    <row r="47" spans="2:17" ht="12.75">
      <c r="B47" s="77" t="s">
        <v>112</v>
      </c>
      <c r="C47" s="84">
        <v>5</v>
      </c>
      <c r="D47" s="84">
        <v>0</v>
      </c>
      <c r="E47" s="84">
        <v>0</v>
      </c>
      <c r="F47" s="84">
        <v>0</v>
      </c>
      <c r="G47" s="84">
        <v>2</v>
      </c>
      <c r="H47" s="84">
        <v>0</v>
      </c>
      <c r="I47" s="80">
        <v>7</v>
      </c>
      <c r="J47" s="84"/>
      <c r="K47" s="206">
        <f t="shared" si="2"/>
        <v>7</v>
      </c>
      <c r="L47" s="206">
        <f t="shared" si="2"/>
        <v>0</v>
      </c>
      <c r="M47" s="206">
        <f t="shared" si="2"/>
        <v>0</v>
      </c>
      <c r="N47" s="206">
        <f t="shared" si="2"/>
        <v>0</v>
      </c>
      <c r="O47" s="206">
        <f t="shared" si="2"/>
        <v>20</v>
      </c>
      <c r="P47" s="206">
        <f t="shared" si="2"/>
        <v>0</v>
      </c>
      <c r="Q47" s="207">
        <f t="shared" si="2"/>
        <v>27</v>
      </c>
    </row>
    <row r="48" spans="2:17" ht="12.75">
      <c r="B48" s="77" t="s">
        <v>214</v>
      </c>
      <c r="C48" s="84">
        <v>-317</v>
      </c>
      <c r="D48" s="84">
        <v>-19</v>
      </c>
      <c r="E48" s="84">
        <v>-348</v>
      </c>
      <c r="F48" s="84">
        <v>-134</v>
      </c>
      <c r="G48" s="84">
        <v>-18</v>
      </c>
      <c r="H48" s="140">
        <v>-10</v>
      </c>
      <c r="I48" s="80">
        <v>-846</v>
      </c>
      <c r="J48" s="84"/>
      <c r="K48" s="206">
        <f t="shared" si="2"/>
        <v>-975</v>
      </c>
      <c r="L48" s="206">
        <f t="shared" si="2"/>
        <v>-2</v>
      </c>
      <c r="M48" s="206">
        <f t="shared" si="2"/>
        <v>-191</v>
      </c>
      <c r="N48" s="206">
        <f t="shared" si="2"/>
        <v>19</v>
      </c>
      <c r="O48" s="206">
        <f t="shared" si="2"/>
        <v>-47</v>
      </c>
      <c r="P48" s="206">
        <f t="shared" si="2"/>
        <v>-5</v>
      </c>
      <c r="Q48" s="207">
        <f t="shared" si="2"/>
        <v>-1201</v>
      </c>
    </row>
    <row r="49" spans="2:17" ht="12.75">
      <c r="B49" s="77"/>
      <c r="C49" s="84"/>
      <c r="D49" s="84"/>
      <c r="E49" s="84"/>
      <c r="F49" s="84"/>
      <c r="G49" s="84"/>
      <c r="H49" s="84"/>
      <c r="I49" s="80"/>
      <c r="J49" s="84"/>
      <c r="K49" s="206">
        <f aca="true" t="shared" si="3" ref="K49:Q50">C24-C49</f>
        <v>0</v>
      </c>
      <c r="L49" s="206">
        <f t="shared" si="3"/>
        <v>0</v>
      </c>
      <c r="M49" s="206">
        <f t="shared" si="3"/>
        <v>0</v>
      </c>
      <c r="N49" s="206">
        <f t="shared" si="3"/>
        <v>0</v>
      </c>
      <c r="O49" s="206">
        <f t="shared" si="3"/>
        <v>0</v>
      </c>
      <c r="P49" s="206">
        <f t="shared" si="3"/>
        <v>0</v>
      </c>
      <c r="Q49" s="207">
        <f t="shared" si="3"/>
        <v>0</v>
      </c>
    </row>
    <row r="50" spans="2:17" ht="12.75">
      <c r="B50" s="129" t="s">
        <v>237</v>
      </c>
      <c r="C50" s="84">
        <v>6998</v>
      </c>
      <c r="D50" s="84">
        <v>2961</v>
      </c>
      <c r="E50" s="84">
        <v>11114</v>
      </c>
      <c r="F50" s="84">
        <v>1785</v>
      </c>
      <c r="G50" s="84">
        <v>1836</v>
      </c>
      <c r="H50" s="140">
        <v>0</v>
      </c>
      <c r="I50" s="80">
        <v>24694</v>
      </c>
      <c r="J50" s="84"/>
      <c r="K50" s="206">
        <f t="shared" si="3"/>
        <v>-151</v>
      </c>
      <c r="L50" s="206">
        <f t="shared" si="3"/>
        <v>90</v>
      </c>
      <c r="M50" s="206">
        <f t="shared" si="3"/>
        <v>428</v>
      </c>
      <c r="N50" s="206">
        <f t="shared" si="3"/>
        <v>28</v>
      </c>
      <c r="O50" s="206">
        <f t="shared" si="3"/>
        <v>-326</v>
      </c>
      <c r="P50" s="206">
        <f t="shared" si="3"/>
        <v>0</v>
      </c>
      <c r="Q50" s="207">
        <f t="shared" si="3"/>
        <v>69</v>
      </c>
    </row>
    <row r="51" spans="2:17" ht="12.75">
      <c r="B51" s="129"/>
      <c r="C51" s="84"/>
      <c r="D51" s="84"/>
      <c r="E51" s="84"/>
      <c r="F51" s="84"/>
      <c r="G51" s="84"/>
      <c r="H51" s="140"/>
      <c r="I51" s="80"/>
      <c r="J51" s="84"/>
      <c r="K51" s="197"/>
      <c r="L51" s="197"/>
      <c r="M51" s="197"/>
      <c r="N51" s="197"/>
      <c r="O51" s="197"/>
      <c r="P51" s="203"/>
      <c r="Q51" s="198"/>
    </row>
    <row r="52" spans="2:6" ht="38.25">
      <c r="B52" s="212" t="s">
        <v>282</v>
      </c>
      <c r="E52" s="1"/>
      <c r="F52" s="1"/>
    </row>
    <row r="53" spans="2:35" ht="15.75" customHeight="1">
      <c r="B53" s="157" t="s">
        <v>238</v>
      </c>
      <c r="E53" s="1"/>
      <c r="F53" s="1"/>
      <c r="K53" s="84"/>
      <c r="L53" s="84"/>
      <c r="M53" s="84"/>
      <c r="N53" s="84"/>
      <c r="O53" s="84"/>
      <c r="P53" s="84"/>
      <c r="Q53" s="84"/>
      <c r="R53" s="3"/>
      <c r="S53" s="3"/>
      <c r="T53" s="3"/>
      <c r="U53" s="3"/>
      <c r="V53" s="3"/>
      <c r="AI53" s="3"/>
    </row>
    <row r="54" spans="2:35" ht="15.75" customHeight="1">
      <c r="B54" s="213"/>
      <c r="E54" s="1"/>
      <c r="F54" s="1"/>
      <c r="K54" s="84"/>
      <c r="L54" s="84"/>
      <c r="M54" s="84"/>
      <c r="N54" s="84"/>
      <c r="O54" s="84"/>
      <c r="P54" s="84"/>
      <c r="Q54" s="84"/>
      <c r="R54" s="3"/>
      <c r="S54" s="3"/>
      <c r="T54" s="3"/>
      <c r="U54" s="3"/>
      <c r="V54" s="3"/>
      <c r="AI54" s="3"/>
    </row>
    <row r="55" spans="2:35" s="2" customFormat="1" ht="15.75" customHeight="1">
      <c r="B55" s="214"/>
      <c r="C55" s="215"/>
      <c r="D55" s="215"/>
      <c r="E55" s="215"/>
      <c r="F55" s="215"/>
      <c r="G55" s="215"/>
      <c r="H55" s="215"/>
      <c r="I55" s="215"/>
      <c r="J55" s="1"/>
      <c r="K55" s="1"/>
      <c r="L55" s="1"/>
      <c r="M55" s="1"/>
      <c r="N55" s="1"/>
      <c r="O55" s="1"/>
      <c r="P55" s="1"/>
      <c r="Q55" s="8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s="2" customFormat="1" ht="15.75" customHeight="1">
      <c r="B56" s="95"/>
      <c r="C56" s="216"/>
      <c r="D56" s="95"/>
      <c r="E56" s="216"/>
      <c r="F56" s="216"/>
      <c r="G56" s="95"/>
      <c r="H56" s="95"/>
      <c r="I56" s="95"/>
      <c r="J56" s="1"/>
      <c r="K56" s="1"/>
      <c r="L56" s="1"/>
      <c r="M56" s="1"/>
      <c r="N56" s="1"/>
      <c r="O56" s="1"/>
      <c r="P56" s="1"/>
      <c r="Q56" s="8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5:6" ht="12.75">
      <c r="E57" s="1"/>
      <c r="F57" s="1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3:9" ht="12.75">
      <c r="C67" s="3"/>
      <c r="D67" s="3"/>
      <c r="E67" s="3"/>
      <c r="F67" s="3"/>
      <c r="G67" s="3"/>
      <c r="H67" s="3"/>
      <c r="I67" s="3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0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2017-05-18T14:59:21Z</cp:lastPrinted>
  <dcterms:created xsi:type="dcterms:W3CDTF">2007-11-13T09:27:33Z</dcterms:created>
  <dcterms:modified xsi:type="dcterms:W3CDTF">2019-03-13T19:03:21Z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Wybrane Dane Finansowe i Operacyjne_2016_Q22018_kwartały.xls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