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Pochodne instrumenty finansowe" sheetId="7" r:id="rId7"/>
    <sheet name="Rachunkowość zabezpieczeń" sheetId="8" r:id="rId8"/>
    <sheet name="Segmenty działalności Q1" sheetId="9" r:id="rId9"/>
    <sheet name="Segment PiW 2020-2022" sheetId="10" r:id="rId10"/>
    <sheet name="Segment OiM 2020-2022" sheetId="11" r:id="rId11"/>
    <sheet name="Segment D 2020-2022" sheetId="12" r:id="rId12"/>
    <sheet name="Segment W 2020-2022" sheetId="13" r:id="rId13"/>
    <sheet name="Segment Poz 2020-2022" sheetId="14" r:id="rId14"/>
    <sheet name="Dane operacyjne" sheetId="15" r:id="rId15"/>
    <sheet name="Struktura odbiorców 2013-2022" sheetId="16" r:id="rId16"/>
  </sheets>
  <externalReferences>
    <externalReference r:id="rId19"/>
    <externalReference r:id="rId20"/>
    <externalReference r:id="rId21"/>
  </externalReferences>
  <definedNames>
    <definedName name="_xlfn.IFERROR" hidden="1">#NAME?</definedName>
    <definedName name="_xlfn.SEC" hidden="1">#NAME?</definedName>
    <definedName name="_xlnm.Print_Area" localSheetId="2">'Bilans'!$B$2:$F$53</definedName>
    <definedName name="_xlnm.Print_Area" localSheetId="14">'Dane operacyjne'!$B$2:$AL$53</definedName>
    <definedName name="_xlnm.Print_Area" localSheetId="5">'Dodatkowe rozbicie kosztów'!$B$2:$D$35</definedName>
    <definedName name="_xlnm.Print_Area" localSheetId="4">'Dodatkowe rozbicie przychody'!$B$2:$B$24</definedName>
    <definedName name="_xlnm.Print_Area" localSheetId="0">'GK PGNiG'!$A$1:$C$30</definedName>
    <definedName name="_xlnm.Print_Area" localSheetId="6">'Pochodne instrumenty finansowe'!$B$2:$K$39</definedName>
    <definedName name="_xlnm.Print_Area" localSheetId="3">'Przepływy pieniężne'!$B$2:$D$52</definedName>
    <definedName name="_xlnm.Print_Area" localSheetId="1">'Rachunek zysków i strat'!$B$2:$X$30</definedName>
    <definedName name="_xlnm.Print_Area" localSheetId="7">'Rachunkowość zabezpieczeń'!$B$2:$M$76</definedName>
    <definedName name="_xlnm.Print_Area" localSheetId="11">'Segment D 2020-2022'!$B$2:$L$24</definedName>
    <definedName name="_xlnm.Print_Area" localSheetId="10">'Segment OiM 2020-2022'!$B$2:$L$21</definedName>
    <definedName name="_xlnm.Print_Area" localSheetId="9">'Segment PiW 2020-2022'!$B$2:$L$21</definedName>
    <definedName name="_xlnm.Print_Area" localSheetId="13">'Segment Poz 2020-2022'!$B$2:$L$21</definedName>
    <definedName name="_xlnm.Print_Area" localSheetId="12">'Segment W 2020-2022'!$B$2:$L$22</definedName>
    <definedName name="_xlnm.Print_Area" localSheetId="8">'Segmenty działalności Q1'!$B$2:$Q$53</definedName>
    <definedName name="_xlnm.Print_Area" localSheetId="15">'Struktura odbiorców 2013-2022'!$B$2:$AL$18</definedName>
    <definedName name="_xlnm.Print_Titles" localSheetId="2">'Bilans'!$B:$B</definedName>
    <definedName name="_xlnm.Print_Titles" localSheetId="14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'Pochodne instrumenty finansowe'!$B:$B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7">'Rachunkowość zabezpieczeń'!$B:$B</definedName>
    <definedName name="_xlnm.Print_Titles" localSheetId="11">'Segment D 2020-2022'!$B:$B</definedName>
    <definedName name="_xlnm.Print_Titles" localSheetId="10">'Segment OiM 2020-2022'!$B:$B</definedName>
    <definedName name="_xlnm.Print_Titles" localSheetId="9">'Segment PiW 2020-2022'!$B:$B</definedName>
    <definedName name="_xlnm.Print_Titles" localSheetId="13">'Segment Poz 2020-2022'!$B:$B</definedName>
    <definedName name="_xlnm.Print_Titles" localSheetId="12">'Segment W 2020-2022'!$B:$B</definedName>
    <definedName name="_xlnm.Print_Titles" localSheetId="8">'Segmenty działalności Q1'!$B:$B</definedName>
    <definedName name="_xlnm.Print_Titles" localSheetId="15">'Struktura odbiorców 2013-2022'!$B:$B</definedName>
  </definedNames>
  <calcPr fullCalcOnLoad="1"/>
</workbook>
</file>

<file path=xl/sharedStrings.xml><?xml version="1.0" encoding="utf-8"?>
<sst xmlns="http://schemas.openxmlformats.org/spreadsheetml/2006/main" count="1174" uniqueCount="335">
  <si>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</si>
  <si>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</si>
  <si>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</si>
  <si>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</si>
  <si>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</si>
  <si>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</si>
  <si>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</si>
  <si>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</si>
  <si>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</si>
  <si>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</si>
  <si>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</si>
  <si>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</si>
  <si>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</si>
  <si>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</si>
  <si>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</si>
  <si>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</si>
  <si>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</si>
  <si>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</si>
  <si>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</si>
  <si>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</si>
  <si>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</si>
  <si>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</si>
  <si>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</si>
  <si>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</si>
  <si>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</si>
  <si>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</si>
  <si>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</si>
  <si>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</si>
  <si>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</si>
  <si>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</si>
  <si>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Q1 2011</t>
  </si>
  <si>
    <t>Q1 2012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</si>
  <si>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</si>
  <si>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</si>
  <si>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</si>
  <si>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</si>
  <si>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</si>
  <si>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Q3 2012</t>
  </si>
  <si>
    <t>Q2 2012</t>
  </si>
  <si>
    <t>Q3 2011</t>
  </si>
  <si>
    <t>Q2 2011</t>
  </si>
  <si>
    <t>gaz wysokometanowy, zaazotowany, propan-butan, koksowniczy</t>
  </si>
  <si>
    <t>Q2 2013</t>
  </si>
  <si>
    <t>Q1 2013</t>
  </si>
  <si>
    <t>Q3 2013</t>
  </si>
  <si>
    <t>Q4 2013</t>
  </si>
  <si>
    <t>Q1 2014</t>
  </si>
  <si>
    <t>Pozostałe koszty operacyjne, netto</t>
  </si>
  <si>
    <t>Pozostałe aktywa</t>
  </si>
  <si>
    <t>Q2 2014</t>
  </si>
  <si>
    <t>Q4 2014</t>
  </si>
  <si>
    <t>Q3 2014</t>
  </si>
  <si>
    <t>EBITDA</t>
  </si>
  <si>
    <t>Q2 2015</t>
  </si>
  <si>
    <t>Q1 2015</t>
  </si>
  <si>
    <t>Q3 2015</t>
  </si>
  <si>
    <t>Odbiorcy domowi</t>
  </si>
  <si>
    <t>Pozostali odbiorcy 
przemysłowi</t>
  </si>
  <si>
    <t>Handel, usługi, 
hurt</t>
  </si>
  <si>
    <t>TGE</t>
  </si>
  <si>
    <t>Q4 2015</t>
  </si>
  <si>
    <t>Dane operacyjne</t>
  </si>
  <si>
    <t>Q1 2016</t>
  </si>
  <si>
    <t>Q2 2016</t>
  </si>
  <si>
    <t>-</t>
  </si>
  <si>
    <t>Q3 2016</t>
  </si>
  <si>
    <t>Q4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</si>
  <si>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</si>
  <si>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</si>
  <si>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</si>
  <si>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</si>
  <si>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Skonsolidowany rachunek zysków i strat</t>
  </si>
  <si>
    <t>Gaz zaazotowany (Ls/Lw przeliczony na E)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</si>
  <si>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</si>
  <si>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</si>
  <si>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</si>
  <si>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</si>
  <si>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</si>
  <si>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</si>
  <si>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</si>
  <si>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</si>
  <si>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</si>
  <si>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</si>
  <si>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</si>
  <si>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</si>
  <si>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</si>
  <si>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</si>
  <si>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</si>
  <si>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</si>
  <si>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</si>
  <si>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</si>
  <si>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</si>
  <si>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</si>
  <si>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</si>
  <si>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</si>
  <si>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</si>
  <si>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</si>
  <si>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</si>
  <si>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</si>
  <si>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</si>
  <si>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</si>
  <si>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</si>
  <si>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</si>
  <si>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</si>
  <si>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</si>
  <si>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</si>
  <si>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</si>
  <si>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</si>
  <si>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</si>
  <si>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</si>
  <si>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</si>
  <si>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</si>
  <si>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</si>
  <si>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</si>
  <si>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</si>
  <si>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</si>
  <si>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</si>
  <si>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</si>
  <si>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</si>
  <si>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</si>
  <si>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</si>
  <si>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</si>
  <si>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</si>
  <si>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</si>
  <si>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</si>
  <si>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opłaty przyłączeniowej</t>
  </si>
  <si>
    <t xml:space="preserve">                - pozostałych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</si>
  <si>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</si>
  <si>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</si>
  <si>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</si>
  <si>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</si>
  <si>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</si>
  <si>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</si>
  <si>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</si>
  <si>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</si>
  <si>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</si>
  <si>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</si>
  <si>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</si>
  <si>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</si>
  <si>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</si>
  <si>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</si>
  <si>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</si>
  <si>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Wydobycie gazu ziemnego w GK PGNiG</t>
  </si>
  <si>
    <t xml:space="preserve">        Polska</t>
  </si>
  <si>
    <t xml:space="preserve">        Norwegia</t>
  </si>
  <si>
    <t>Gaz wysokometanowy E, w 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</si>
  <si>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</si>
  <si>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</si>
  <si>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</si>
  <si>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</si>
  <si>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 xml:space="preserve">        kierunek wschodni</t>
  </si>
  <si>
    <t xml:space="preserve">        LNG</t>
  </si>
  <si>
    <t>Wolumen dystrybucji (w jednostkach natrualnych)</t>
  </si>
  <si>
    <t>na koniec kwartału</t>
  </si>
  <si>
    <t>Sprzedaż ropy naftowej i kondensatu, w tym:</t>
  </si>
  <si>
    <t>Wydobycie ropy naftowej i kondensatu w GK PGNiG, w tym:</t>
  </si>
  <si>
    <t>Poszukiwanie i 
Wydobycie</t>
  </si>
  <si>
    <t>Obrót i 
Magazynowanie</t>
  </si>
  <si>
    <t>Zysk operacyjny</t>
  </si>
  <si>
    <t>Skonsolidowane sprawozdanie z sytuacji finansowej</t>
  </si>
  <si>
    <t>Skonsolidowane sprawozdanie z przepływów pieniężnych</t>
  </si>
  <si>
    <t>Przychody ze sprzedaży w rozbiciu na produkty</t>
  </si>
  <si>
    <t>Wolumen sprzedaży gazu według grupy odbiorców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</si>
  <si>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</si>
  <si>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</si>
  <si>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</si>
  <si>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</si>
  <si>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>Zysk\Strata na działalności operacyjnej segmentu (EBIT)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</si>
  <si>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</si>
  <si>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</si>
  <si>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Wolumen sprzedaży E.c. poza GK PGNiG</t>
  </si>
  <si>
    <t>Zysk operacyjny segmentu bez uwzględnienia amortyzacji (EBITDA)</t>
  </si>
  <si>
    <t>Q1 2017</t>
  </si>
  <si>
    <t>Pozostałe Segmenty</t>
  </si>
  <si>
    <t>Q2 2017</t>
  </si>
  <si>
    <t xml:space="preserve">        Odpisy wartości niematerialnych</t>
  </si>
  <si>
    <t xml:space="preserve">(TJ) </t>
  </si>
  <si>
    <t xml:space="preserve">(GWh) </t>
  </si>
  <si>
    <t>Q3 2017</t>
  </si>
  <si>
    <t xml:space="preserve">(tys. ton) </t>
  </si>
  <si>
    <t>Q4 2017</t>
  </si>
  <si>
    <t>Sprzedaż gazu ziemnego bezpośrednio ze złóż, w tym: **</t>
  </si>
  <si>
    <t>Zakłady azotowe**</t>
  </si>
  <si>
    <t>Q1 2018</t>
  </si>
  <si>
    <t xml:space="preserve">     zmiana stanu pozostałych aktywów</t>
  </si>
  <si>
    <t xml:space="preserve">        Usługi regazyfikacji</t>
  </si>
  <si>
    <t>Wolumen sprzedaży gazu 
według grupy odbiorców*</t>
  </si>
  <si>
    <t>Wycena i realizacja pochodnych instrumentów finansowych nieobjętych rachunkowością zabezpieczeń</t>
  </si>
  <si>
    <t xml:space="preserve">            koszty finansowe netto</t>
  </si>
  <si>
    <t>Wpływ na pozostałe całkowite dochody</t>
  </si>
  <si>
    <t>Reklasyfikacja wyceny do rachunku zysków i strat w związku z realizacją (rachunkowość zabezpieczeń przepływów pieniężnych)</t>
  </si>
  <si>
    <t>Q2 2018</t>
  </si>
  <si>
    <t>Powrót</t>
  </si>
  <si>
    <t>Kapitał z tytułu stosowania rachunkowości zabezpieczeń</t>
  </si>
  <si>
    <t>Q3 2018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</si>
  <si>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</si>
  <si>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</si>
  <si>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</si>
  <si>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</si>
  <si>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</si>
  <si>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</si>
  <si>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</si>
  <si>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>Sprzedaż między segmentami</t>
  </si>
  <si>
    <t>Zużycie surowców i materiałów</t>
  </si>
  <si>
    <t xml:space="preserve">(w mln m3) </t>
  </si>
  <si>
    <t xml:space="preserve">(w mld m3) </t>
  </si>
  <si>
    <t>Obrót i Magazynowanie</t>
  </si>
  <si>
    <t xml:space="preserve">Razem </t>
  </si>
  <si>
    <t xml:space="preserve">Przychody segmentu Razem </t>
  </si>
  <si>
    <t>Razem (przeliczony na E)</t>
  </si>
  <si>
    <t>Razem (przeliczony na E)*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</si>
  <si>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</si>
  <si>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</si>
  <si>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</si>
  <si>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</si>
  <si>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>Gaz zaazotowany (Ls/Lw przeliczony na E), w tym:</t>
  </si>
  <si>
    <t>Q4 2018</t>
  </si>
  <si>
    <t xml:space="preserve">     zmiana stanu zobowiązań z tytułu dostaw i podatków</t>
  </si>
  <si>
    <t xml:space="preserve">     zmiana stanu pozostałych rezerw</t>
  </si>
  <si>
    <t xml:space="preserve">     zmiana stanu zobowiązań </t>
  </si>
  <si>
    <t>Wpływ na całkowite dochody</t>
  </si>
  <si>
    <t>Wpływ na rachunek zysków i strat</t>
  </si>
  <si>
    <t>Q1 2019</t>
  </si>
  <si>
    <t xml:space="preserve">            kontrakty basis swap na indeksy cen gazu</t>
  </si>
  <si>
    <t xml:space="preserve">            kontrakty swap na indeksy cen gazu</t>
  </si>
  <si>
    <t>Rachunkowość zabezpieczeń</t>
  </si>
  <si>
    <t>WARTOŚĆ BILANSOWA</t>
  </si>
  <si>
    <t>Aktywa</t>
  </si>
  <si>
    <t>Q2 2019</t>
  </si>
  <si>
    <t>(w mld m3)</t>
  </si>
  <si>
    <t>Q3 2019</t>
  </si>
  <si>
    <t>Gaz w podziemnych magazynach gazu***</t>
  </si>
  <si>
    <t>Zmiana stanu kapitału obrotowego, w tym:</t>
  </si>
  <si>
    <t>Q4 2019</t>
  </si>
  <si>
    <t xml:space="preserve">            forwardy na kupno waluty (USD)</t>
  </si>
  <si>
    <t xml:space="preserve">            forwardy rozliczane do średniej na sprzedaż waluty (EUR)</t>
  </si>
  <si>
    <t>Q1 2020</t>
  </si>
  <si>
    <t xml:space="preserve">            forwardy na kupno waluty (USD/PLN)</t>
  </si>
  <si>
    <t xml:space="preserve">            forwardy na kupno waluty USD w zamian za EUR (EUR/USD)</t>
  </si>
  <si>
    <t xml:space="preserve">            forwardy rozliczane do średniej na sprzedaż waluty (EUR/PLN)</t>
  </si>
  <si>
    <t>FY 2019</t>
  </si>
  <si>
    <t>Zatrudnienie (bez zatrudnienia w spółkach konsolidowanych metodą praw własności)</t>
  </si>
  <si>
    <t>Q2 2020</t>
  </si>
  <si>
    <t>H1 2020</t>
  </si>
  <si>
    <t>Wpływ aneksu zawartego z PAO Gazprom/OOO Gazprom Export na koszty gazu w latach 2014-2019</t>
  </si>
  <si>
    <t>(tys. ton)</t>
  </si>
  <si>
    <t>(TJ)</t>
  </si>
  <si>
    <t>(GWh)</t>
  </si>
  <si>
    <t>Q3 2020</t>
  </si>
  <si>
    <t>9M 2020</t>
  </si>
  <si>
    <t>Wydatki na nabycie krótkoterminowych papierów wartościowych</t>
  </si>
  <si>
    <t>Wpływy ze sprzedaży krótkoterminowych papierów wartościowych</t>
  </si>
  <si>
    <t xml:space="preserve">            ujęte w pozostałych kosztach operacyjnych</t>
  </si>
  <si>
    <t>Q4 2020</t>
  </si>
  <si>
    <t>Zmiana w kapitałach odniesiona na zapasy netto</t>
  </si>
  <si>
    <t>Zmiana w kapitałach odniesiona na zapasy brutto</t>
  </si>
  <si>
    <t>FY 2020</t>
  </si>
  <si>
    <t>Rezerwa na koszty likwidacji, rekultywacji oraz koszty naprawy środowiska</t>
  </si>
  <si>
    <t>Wydatki na nabycie udziałów w jednostkach powiązanych</t>
  </si>
  <si>
    <t>Odpisy aktualizujące środki pieniężne i ich ekwiwalenty</t>
  </si>
  <si>
    <t xml:space="preserve">     zmiana stanu rezerw na koszty likwidacji, rekultywacji oraz koszty naprawy środowiska</t>
  </si>
  <si>
    <t xml:space="preserve">     zmiana stanu dotacji</t>
  </si>
  <si>
    <t xml:space="preserve">Q2 2019 </t>
  </si>
  <si>
    <t>Q1 2021</t>
  </si>
  <si>
    <t>Klienci PST (zagranica)***</t>
  </si>
  <si>
    <t>Przychody i koszty dotyczące aktywów i zobowiązań z tytułu pochodnych instrumentów finansowych</t>
  </si>
  <si>
    <t xml:space="preserve">        Dystrybucja gazu i ciepła</t>
  </si>
  <si>
    <t>Zyski/straty z wyceny instrumentów pochodnych w rachunkowości zabezpieczeń przepływów pieniężnych [część skuteczna]</t>
  </si>
  <si>
    <t xml:space="preserve">            kontrakty swap na indeksy cen produktów ropopochodnych </t>
  </si>
  <si>
    <t>Wpływ rachunkowości zabezpieczeń przepływów pieniężnych na sprawozdanie z zysków i strat oraz innych całkowitych dochodów PGNiG SA</t>
  </si>
  <si>
    <t xml:space="preserve">            kontrakty swap na indeksy cen Henry Hub</t>
  </si>
  <si>
    <t>Kwota nieefektywności zabezpieczenia</t>
  </si>
  <si>
    <t>* Grupa PGNiG (PGNiG Obrót Detaliczny, PST, Pakistan)</t>
  </si>
  <si>
    <r>
      <t xml:space="preserve">** Dane dotyczące 2015 roku oraz wcześniejszych kwartałów </t>
    </r>
    <r>
      <rPr>
        <u val="single"/>
        <sz val="8"/>
        <rFont val="Arial"/>
        <family val="2"/>
      </rPr>
      <t>nie zostały</t>
    </r>
    <r>
      <rPr>
        <sz val="8"/>
        <rFont val="Arial"/>
        <family val="2"/>
      </rPr>
      <t xml:space="preserve"> przekwalifikowanie w zakresie zmiany poziomu wolumenu z pozycji rafinerie i petrochemia do grupy zakłady azotowe, elektrownie i ciepłownie</t>
    </r>
  </si>
  <si>
    <t xml:space="preserve">*** Od Q1 2020, sprzedaż spółki PST w Polsce poza GK jest wykazaywana w poszczególnych grupach odbiorców </t>
  </si>
  <si>
    <t>Elektrownie i ciepłownie**</t>
  </si>
  <si>
    <t>Rafinerie i petrochemia**</t>
  </si>
  <si>
    <t>**wolumeny wydobycia nie uwzględniają gazu LNG</t>
  </si>
  <si>
    <t xml:space="preserve">***dane obejmują gaz wysokometanowy, zaazotowany zmagazynowany w Polsce i za granicą oraz gaz LNG w terminalach. Dane do Q4 2016 włącznie obejmują gaz w magazynach gazu wysokometanowego w Polsce. </t>
  </si>
  <si>
    <t>Wynik na niezbilansowaniu systemu (łącznie z kosztem gazu na różnicę bilansową)</t>
  </si>
  <si>
    <t>Eksport / Sprzedaż na Ukrainie</t>
  </si>
  <si>
    <t>Q2 2021</t>
  </si>
  <si>
    <t>H1 2021</t>
  </si>
  <si>
    <t>*Bez eliminacji wewnątrzsegmentowych, łącznie z kwotą aktywowanych odsetek oraz zwiększeniem z tytułu nowych umów leasingowych.</t>
  </si>
  <si>
    <t xml:space="preserve">Nabycie rzeczowego majątku trwałego i WN* </t>
  </si>
  <si>
    <t>9M 2021</t>
  </si>
  <si>
    <t>Q3 2021</t>
  </si>
  <si>
    <t>Wpływy ze sprzedaży rzeczowego majątku trwałego i wartości niematerialnych</t>
  </si>
  <si>
    <t>Wypłacone dywidendy</t>
  </si>
  <si>
    <t>Wydatki na nabycie INEOS E&amp;P Norge AS</t>
  </si>
  <si>
    <t>Przepływy pieniężne dotyczące transakcji cash pooling</t>
  </si>
  <si>
    <t xml:space="preserve">w tym środki pieniężne o ograniczonej możliwości dysponowania </t>
  </si>
  <si>
    <t>Q4 2021</t>
  </si>
  <si>
    <t>31 grudnia 2021</t>
  </si>
  <si>
    <t>Wydatki z tytułu nabycia własnych akcji</t>
  </si>
  <si>
    <t>Wpływy z tytułu pochodnych instrumentów finansowych</t>
  </si>
  <si>
    <t>Wydatki z tytułu pochodnych instrumentów finansowych</t>
  </si>
  <si>
    <t>Realizacja pochodnych instrumentów finansowych objetych rachunkowością zabezpieczeń</t>
  </si>
  <si>
    <t xml:space="preserve">            korekta sprzedaży gazu z tytułu transakcji zabezpieczających</t>
  </si>
  <si>
    <t xml:space="preserve">            korekta kosztu gazu z tytułu transakcji zabezpieczających* </t>
  </si>
  <si>
    <t>Wartość nominalna¹ instrumentu w rachunkowości zabezpieczeń, w tym:</t>
  </si>
  <si>
    <t>Zmiana wartość godziwej instrumentu zabezpieczającego²</t>
  </si>
  <si>
    <t>Zyski lub straty z tytułu zabezpieczenia ujęte w innych całkowitych dochodach³</t>
  </si>
  <si>
    <t>nie dotyczy</t>
  </si>
  <si>
    <t>Kwota przeklasyfikowana z kapitału jako korekta przychodów⁴</t>
  </si>
  <si>
    <r>
      <t>Kwota przeniesiona z kapitału jako korekta wartości bilansowej zapasów</t>
    </r>
    <r>
      <rPr>
        <sz val="10"/>
        <color indexed="30"/>
        <rFont val="Calibri"/>
        <family val="2"/>
      </rPr>
      <t>⁵</t>
    </r>
  </si>
  <si>
    <t>¹Wartość nominalna obliczana jako iloczyn wolumenu transakcji, ceny spot towaru oraz kursu walutowego NBP na dzień bilansowy. Strona transakcji kupno/sprzedaż nie ma znaczenia. Nie wyszystkie instrumenty zostały w całości wyznaczone do rachunkowości zabezpieczeń.</t>
  </si>
  <si>
    <t xml:space="preserve">²Pozycja dotyczy wyłącznie transakcji wyznaczonych do rachunkowości zabezpieczeń. Jest to skumulowana zmiana wartości godziwej wszystkich transakcji zabezpieczających lub części instrumentów, które zahaczają o okres sprawozdawczy od dnia wyznaczenia danej transakcji do dnia bilansowego lub lub dnia wyłączenia z rachunkowości zabezpieczeń, którakolwiek z tych dat wystąpi wcześniej. Na wysokość tej kwoty ma wpływ zmiana cen indeksów oraz kursów walutowych, które wpływają na zmianę wartości godziwej. </t>
  </si>
  <si>
    <t>³Wartość skuteczna z wyceny do wartości godziwej transakcji, które kwalifikowały się do wyznaczenia do rachunkowości zabezpieczeń z bieżącego roku - zmiana wyceny odniesiona w kapitały.</t>
  </si>
  <si>
    <t>⁴Kwota przeniesiona z kapitałów jako korekta przychodów ze sprzedaży w związku z realizacją transakcji zabezpieczającej.</t>
  </si>
  <si>
    <t>*Rozliczenie w koszty bieżącego okresu części wyniku na realizacji instrumentów zabezpieczających skumulowanego na zapasie gazu w związku z wydaniem gazu do sprzedaży. Dodatnia wartość oznacza zmniejszenie kosztu gazu w rachunku zysków i strat (pozytywny wpływ na wynik finansowy), natomiast ujemna wartość oznacza zwiększenie kosztu gazu w rachunku zysków i strat (negatywny wpływ na wynik finansowy).</t>
  </si>
  <si>
    <r>
      <rPr>
        <sz val="8"/>
        <rFont val="Calibri"/>
        <family val="2"/>
      </rPr>
      <t>⁵</t>
    </r>
    <r>
      <rPr>
        <sz val="8"/>
        <rFont val="Arial"/>
        <family val="2"/>
      </rPr>
      <t>Kwota przeniesiona z kapitałów jako korekta wartości bilansowej zapasu gazu w związku z realizacją transakcji zabezpieczającej oznacza zmniejszenie/ zwiększenie kosztu pozyskania gazu.</t>
    </r>
  </si>
  <si>
    <t xml:space="preserve"> Zobowiązania</t>
  </si>
  <si>
    <t>Razem przychody</t>
  </si>
  <si>
    <t>Q1 2022</t>
  </si>
  <si>
    <t>% zmiana 
Q1 2022/Q1 2021</t>
  </si>
  <si>
    <t>wartościowa zmiana Q1 2022/Q1 2021</t>
  </si>
  <si>
    <t>31 marca  2022</t>
  </si>
  <si>
    <t>FY 2021</t>
  </si>
  <si>
    <t>* W tym podatek dochodowy: 5 386 mln PLN (2021: 4 853 mln PLN)</t>
  </si>
  <si>
    <t xml:space="preserve">        Inne</t>
  </si>
  <si>
    <t>Gaz wysokometanowy</t>
  </si>
  <si>
    <t>Gaz zaazotowany</t>
  </si>
  <si>
    <t>Wyłączone z zakresu MSSF15</t>
  </si>
  <si>
    <t>Przychody ze sprzedaży gazu, w tym:</t>
  </si>
  <si>
    <t>Przychody ze sprzedaży pozostałe, w tym:</t>
  </si>
  <si>
    <t>wartościowa zmiana 
Q1 2022/ Q1 2022</t>
  </si>
  <si>
    <t>Segmenty działalności w Q1 2021</t>
  </si>
  <si>
    <t>Segmenty działalności w Q1 2022</t>
  </si>
  <si>
    <t>Segmenty działalności w pierwszym kwartale</t>
  </si>
  <si>
    <t>Dane finansowe i operacyjne 
GK PGNiG za okres Q1 2020 - Q1 2022</t>
  </si>
  <si>
    <t>Korekta sprzedaży gazu z tytułu transakcji zabezpieczających</t>
  </si>
  <si>
    <t>Razem, w tym:</t>
  </si>
  <si>
    <t>Przychody ze sprzedaży pozostałe</t>
  </si>
  <si>
    <t>Przychody ze sprzedaży gazu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</si>
</sst>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27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30"/>
      <name val="Arial"/>
      <family val="2"/>
    </font>
    <font>
      <sz val="10"/>
      <color indexed="30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6"/>
      <color indexed="10"/>
      <name val="Calibri"/>
      <family val="2"/>
    </font>
    <font>
      <i/>
      <sz val="10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9"/>
      <color theme="4"/>
      <name val="Arial"/>
      <family val="2"/>
    </font>
    <font>
      <b/>
      <sz val="16"/>
      <color rgb="FFFF0000"/>
      <name val="Calibri"/>
      <family val="2"/>
    </font>
    <font>
      <i/>
      <sz val="10"/>
      <color rgb="FFFF0000"/>
      <name val="Calibri"/>
      <family val="2"/>
    </font>
    <font>
      <sz val="7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7" fillId="26" borderId="1" applyNumberFormat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8" fillId="27" borderId="2" applyNumberFormat="0" applyAlignment="0" applyProtection="0"/>
    <xf numFmtId="49" fontId="8" fillId="0" borderId="3">
      <alignment horizontal="right" wrapText="1"/>
      <protection/>
    </xf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1" fillId="31" borderId="6" applyNumberFormat="0" applyAlignment="0" applyProtection="0"/>
    <xf numFmtId="0" fontId="91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9" fillId="27" borderId="1" applyNumberFormat="0" applyAlignment="0" applyProtection="0"/>
    <xf numFmtId="0" fontId="99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1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4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5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5" fillId="51" borderId="0" applyNumberFormat="0" applyBorder="0" applyAlignment="0" applyProtection="0"/>
    <xf numFmtId="0" fontId="105" fillId="51" borderId="0" applyNumberFormat="0" applyBorder="0" applyAlignment="0" applyProtection="0"/>
    <xf numFmtId="0" fontId="0" fillId="0" borderId="0">
      <alignment/>
      <protection/>
    </xf>
  </cellStyleXfs>
  <cellXfs count="289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7" fontId="63" fillId="0" borderId="0" xfId="0" applyNumberFormat="1" applyFont="1" applyAlignment="1">
      <alignment/>
    </xf>
    <xf numFmtId="167" fontId="63" fillId="0" borderId="0" xfId="157" applyNumberFormat="1" applyFont="1" applyFill="1" applyBorder="1" applyAlignment="1" applyProtection="1">
      <alignment vertical="center"/>
      <protection/>
    </xf>
    <xf numFmtId="167" fontId="64" fillId="0" borderId="0" xfId="157" applyNumberFormat="1" applyFont="1" applyFill="1" applyBorder="1" applyAlignment="1" applyProtection="1">
      <alignment vertical="center"/>
      <protection/>
    </xf>
    <xf numFmtId="0" fontId="63" fillId="0" borderId="0" xfId="193" applyFont="1" applyFill="1" applyBorder="1" applyAlignment="1">
      <alignment vertical="center"/>
      <protection/>
    </xf>
    <xf numFmtId="167" fontId="65" fillId="0" borderId="0" xfId="157" applyNumberFormat="1" applyFont="1" applyFill="1" applyBorder="1" applyAlignment="1" applyProtection="1">
      <alignment vertical="center"/>
      <protection/>
    </xf>
    <xf numFmtId="167" fontId="66" fillId="0" borderId="0" xfId="157" applyNumberFormat="1" applyFont="1" applyFill="1" applyBorder="1" applyAlignment="1" applyProtection="1">
      <alignment vertical="center"/>
      <protection/>
    </xf>
    <xf numFmtId="167" fontId="63" fillId="0" borderId="0" xfId="192" applyNumberFormat="1" applyFont="1" applyFill="1" applyAlignment="1">
      <alignment horizontal="right" vertical="center" wrapText="1"/>
      <protection/>
    </xf>
    <xf numFmtId="9" fontId="64" fillId="0" borderId="0" xfId="218" applyFont="1" applyFill="1" applyBorder="1" applyAlignment="1" applyProtection="1">
      <alignment vertical="center"/>
      <protection/>
    </xf>
    <xf numFmtId="9" fontId="66" fillId="0" borderId="0" xfId="218" applyFont="1" applyFill="1" applyBorder="1" applyAlignment="1" applyProtection="1">
      <alignment vertical="center"/>
      <protection/>
    </xf>
    <xf numFmtId="0" fontId="65" fillId="0" borderId="0" xfId="193" applyFont="1" applyFill="1" applyBorder="1" applyAlignment="1">
      <alignment vertical="center" wrapText="1"/>
      <protection/>
    </xf>
    <xf numFmtId="166" fontId="63" fillId="0" borderId="0" xfId="157" applyNumberFormat="1" applyFont="1" applyFill="1" applyBorder="1" applyAlignment="1" applyProtection="1">
      <alignment vertical="center"/>
      <protection/>
    </xf>
    <xf numFmtId="166" fontId="64" fillId="0" borderId="0" xfId="157" applyNumberFormat="1" applyFont="1" applyFill="1" applyBorder="1" applyAlignment="1" applyProtection="1">
      <alignment vertical="center"/>
      <protection/>
    </xf>
    <xf numFmtId="174" fontId="64" fillId="0" borderId="0" xfId="218" applyNumberFormat="1" applyFont="1" applyFill="1" applyBorder="1" applyAlignment="1" applyProtection="1">
      <alignment vertical="center"/>
      <protection/>
    </xf>
    <xf numFmtId="0" fontId="63" fillId="0" borderId="0" xfId="193" applyFont="1" applyFill="1" applyBorder="1" applyAlignment="1">
      <alignment vertical="center" wrapText="1"/>
      <protection/>
    </xf>
    <xf numFmtId="0" fontId="64" fillId="0" borderId="0" xfId="193" applyFont="1" applyFill="1" applyBorder="1" applyAlignment="1">
      <alignment vertical="center" wrapText="1"/>
      <protection/>
    </xf>
    <xf numFmtId="3" fontId="63" fillId="0" borderId="0" xfId="0" applyNumberFormat="1" applyFont="1" applyAlignment="1">
      <alignment/>
    </xf>
    <xf numFmtId="0" fontId="63" fillId="0" borderId="0" xfId="0" applyFont="1" applyBorder="1" applyAlignment="1">
      <alignment/>
    </xf>
    <xf numFmtId="167" fontId="63" fillId="0" borderId="15" xfId="157" applyNumberFormat="1" applyFont="1" applyFill="1" applyBorder="1" applyAlignment="1" applyProtection="1">
      <alignment vertical="center"/>
      <protection/>
    </xf>
    <xf numFmtId="180" fontId="63" fillId="0" borderId="0" xfId="0" applyNumberFormat="1" applyFont="1" applyAlignment="1">
      <alignment/>
    </xf>
    <xf numFmtId="0" fontId="67" fillId="0" borderId="0" xfId="162" applyFont="1" applyBorder="1">
      <alignment/>
      <protection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9" fontId="64" fillId="0" borderId="0" xfId="218" applyFont="1" applyFill="1" applyBorder="1" applyAlignment="1">
      <alignment vertical="center" wrapText="1"/>
    </xf>
    <xf numFmtId="9" fontId="66" fillId="0" borderId="0" xfId="218" applyFont="1" applyFill="1" applyBorder="1" applyAlignment="1">
      <alignment vertical="center" wrapText="1"/>
    </xf>
    <xf numFmtId="0" fontId="66" fillId="0" borderId="0" xfId="193" applyFont="1" applyFill="1" applyBorder="1" applyAlignment="1">
      <alignment vertical="center" wrapText="1"/>
      <protection/>
    </xf>
    <xf numFmtId="1" fontId="63" fillId="0" borderId="0" xfId="193" applyNumberFormat="1" applyFont="1" applyFill="1" applyBorder="1" applyAlignment="1">
      <alignment vertical="center"/>
      <protection/>
    </xf>
    <xf numFmtId="167" fontId="63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6" fillId="0" borderId="0" xfId="0" applyFont="1" applyAlignment="1">
      <alignment horizontal="left" vertical="center" indent="2" readingOrder="1"/>
    </xf>
    <xf numFmtId="0" fontId="107" fillId="52" borderId="0" xfId="193" applyFont="1" applyFill="1" applyAlignment="1">
      <alignment vertical="center" wrapText="1"/>
      <protection/>
    </xf>
    <xf numFmtId="0" fontId="63" fillId="53" borderId="16" xfId="193" applyFont="1" applyFill="1" applyBorder="1" applyAlignment="1">
      <alignment vertical="center"/>
      <protection/>
    </xf>
    <xf numFmtId="0" fontId="10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 wrapText="1"/>
    </xf>
    <xf numFmtId="0" fontId="108" fillId="0" borderId="17" xfId="0" applyFont="1" applyBorder="1" applyAlignment="1">
      <alignment horizontal="left" vertical="center"/>
    </xf>
    <xf numFmtId="167" fontId="108" fillId="54" borderId="0" xfId="0" applyNumberFormat="1" applyFont="1" applyFill="1" applyBorder="1" applyAlignment="1">
      <alignment horizontal="left" vertical="center"/>
    </xf>
    <xf numFmtId="0" fontId="64" fillId="0" borderId="0" xfId="0" applyFont="1" applyBorder="1" applyAlignment="1">
      <alignment/>
    </xf>
    <xf numFmtId="0" fontId="108" fillId="0" borderId="0" xfId="0" applyFont="1" applyFill="1" applyBorder="1" applyAlignment="1">
      <alignment horizontal="right" vertical="center"/>
    </xf>
    <xf numFmtId="167" fontId="10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8" fillId="0" borderId="0" xfId="0" applyNumberFormat="1" applyFont="1" applyFill="1" applyBorder="1" applyAlignment="1">
      <alignment horizontal="right" vertical="center"/>
    </xf>
    <xf numFmtId="9" fontId="10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0" fontId="110" fillId="0" borderId="0" xfId="0" applyFont="1" applyBorder="1" applyAlignment="1">
      <alignment horizontal="left" vertical="center"/>
    </xf>
    <xf numFmtId="178" fontId="108" fillId="54" borderId="0" xfId="0" applyNumberFormat="1" applyFont="1" applyFill="1" applyBorder="1" applyAlignment="1">
      <alignment horizontal="right" vertical="center"/>
    </xf>
    <xf numFmtId="178" fontId="108" fillId="0" borderId="0" xfId="0" applyNumberFormat="1" applyFont="1" applyFill="1" applyBorder="1" applyAlignment="1">
      <alignment horizontal="right" vertical="center"/>
    </xf>
    <xf numFmtId="178" fontId="108" fillId="54" borderId="0" xfId="0" applyNumberFormat="1" applyFont="1" applyFill="1" applyBorder="1" applyAlignment="1">
      <alignment horizontal="left" vertical="center"/>
    </xf>
    <xf numFmtId="178" fontId="108" fillId="0" borderId="0" xfId="0" applyNumberFormat="1" applyFont="1" applyFill="1" applyBorder="1" applyAlignment="1">
      <alignment horizontal="left" vertical="center"/>
    </xf>
    <xf numFmtId="178" fontId="63" fillId="0" borderId="0" xfId="0" applyNumberFormat="1" applyFont="1" applyAlignment="1">
      <alignment/>
    </xf>
    <xf numFmtId="178" fontId="108" fillId="0" borderId="17" xfId="0" applyNumberFormat="1" applyFont="1" applyFill="1" applyBorder="1" applyAlignment="1">
      <alignment horizontal="right" vertical="center"/>
    </xf>
    <xf numFmtId="3" fontId="108" fillId="54" borderId="0" xfId="0" applyNumberFormat="1" applyFont="1" applyFill="1" applyBorder="1" applyAlignment="1">
      <alignment horizontal="right" vertical="center"/>
    </xf>
    <xf numFmtId="3" fontId="108" fillId="0" borderId="0" xfId="0" applyNumberFormat="1" applyFont="1" applyFill="1" applyBorder="1" applyAlignment="1">
      <alignment horizontal="right" vertical="center"/>
    </xf>
    <xf numFmtId="3" fontId="108" fillId="0" borderId="17" xfId="0" applyNumberFormat="1" applyFont="1" applyFill="1" applyBorder="1" applyAlignment="1">
      <alignment horizontal="right" vertical="center"/>
    </xf>
    <xf numFmtId="178" fontId="63" fillId="0" borderId="0" xfId="0" applyNumberFormat="1" applyFont="1" applyBorder="1" applyAlignment="1">
      <alignment/>
    </xf>
    <xf numFmtId="168" fontId="108" fillId="0" borderId="0" xfId="0" applyNumberFormat="1" applyFont="1" applyFill="1" applyBorder="1" applyAlignment="1">
      <alignment horizontal="left" vertical="center"/>
    </xf>
    <xf numFmtId="0" fontId="63" fillId="53" borderId="0" xfId="193" applyFont="1" applyFill="1" applyBorder="1" applyAlignment="1">
      <alignment vertical="center"/>
      <protection/>
    </xf>
    <xf numFmtId="0" fontId="111" fillId="0" borderId="0" xfId="0" applyFont="1" applyBorder="1" applyAlignment="1">
      <alignment horizontal="left" vertical="center"/>
    </xf>
    <xf numFmtId="0" fontId="112" fillId="0" borderId="0" xfId="0" applyFont="1" applyAlignment="1">
      <alignment/>
    </xf>
    <xf numFmtId="0" fontId="108" fillId="54" borderId="18" xfId="0" applyFont="1" applyFill="1" applyBorder="1" applyAlignment="1">
      <alignment horizontal="center" vertical="center"/>
    </xf>
    <xf numFmtId="0" fontId="108" fillId="55" borderId="18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113" fillId="52" borderId="0" xfId="193" applyFont="1" applyFill="1" applyAlignment="1">
      <alignment vertical="center" wrapText="1"/>
      <protection/>
    </xf>
    <xf numFmtId="0" fontId="106" fillId="0" borderId="0" xfId="0" applyFont="1" applyBorder="1" applyAlignment="1">
      <alignment horizontal="center" vertical="center" readingOrder="1"/>
    </xf>
    <xf numFmtId="0" fontId="106" fillId="0" borderId="0" xfId="0" applyFont="1" applyBorder="1" applyAlignment="1">
      <alignment horizontal="left" vertical="center" indent="2" readingOrder="1"/>
    </xf>
    <xf numFmtId="0" fontId="114" fillId="54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/>
    </xf>
    <xf numFmtId="0" fontId="115" fillId="0" borderId="18" xfId="0" applyFont="1" applyBorder="1" applyAlignment="1">
      <alignment horizontal="left" vertical="center"/>
    </xf>
    <xf numFmtId="167" fontId="115" fillId="54" borderId="18" xfId="0" applyNumberFormat="1" applyFont="1" applyFill="1" applyBorder="1" applyAlignment="1">
      <alignment horizontal="left" vertical="center"/>
    </xf>
    <xf numFmtId="9" fontId="115" fillId="0" borderId="18" xfId="0" applyNumberFormat="1" applyFont="1" applyFill="1" applyBorder="1" applyAlignment="1">
      <alignment horizontal="right" vertical="center"/>
    </xf>
    <xf numFmtId="167" fontId="115" fillId="0" borderId="18" xfId="0" applyNumberFormat="1" applyFont="1" applyFill="1" applyBorder="1" applyAlignment="1">
      <alignment horizontal="left" vertical="center"/>
    </xf>
    <xf numFmtId="167" fontId="115" fillId="0" borderId="0" xfId="0" applyNumberFormat="1" applyFont="1" applyFill="1" applyBorder="1" applyAlignment="1">
      <alignment horizontal="left" vertical="center"/>
    </xf>
    <xf numFmtId="0" fontId="106" fillId="0" borderId="0" xfId="0" applyFont="1" applyBorder="1" applyAlignment="1">
      <alignment horizontal="center" vertical="center" wrapText="1" readingOrder="1"/>
    </xf>
    <xf numFmtId="0" fontId="115" fillId="0" borderId="0" xfId="0" applyFont="1" applyBorder="1" applyAlignment="1">
      <alignment horizontal="left" vertical="center"/>
    </xf>
    <xf numFmtId="167" fontId="115" fillId="54" borderId="0" xfId="0" applyNumberFormat="1" applyFont="1" applyFill="1" applyBorder="1" applyAlignment="1">
      <alignment horizontal="left" vertical="center"/>
    </xf>
    <xf numFmtId="9" fontId="115" fillId="0" borderId="0" xfId="0" applyNumberFormat="1" applyFont="1" applyFill="1" applyBorder="1" applyAlignment="1">
      <alignment horizontal="right" vertical="center"/>
    </xf>
    <xf numFmtId="0" fontId="115" fillId="0" borderId="17" xfId="0" applyFont="1" applyBorder="1" applyAlignment="1">
      <alignment horizontal="left" vertical="center"/>
    </xf>
    <xf numFmtId="167" fontId="115" fillId="0" borderId="17" xfId="0" applyNumberFormat="1" applyFont="1" applyFill="1" applyBorder="1" applyAlignment="1">
      <alignment horizontal="left" vertical="center"/>
    </xf>
    <xf numFmtId="178" fontId="115" fillId="54" borderId="18" xfId="0" applyNumberFormat="1" applyFont="1" applyFill="1" applyBorder="1" applyAlignment="1">
      <alignment horizontal="right" vertical="center"/>
    </xf>
    <xf numFmtId="178" fontId="115" fillId="0" borderId="18" xfId="0" applyNumberFormat="1" applyFont="1" applyFill="1" applyBorder="1" applyAlignment="1">
      <alignment horizontal="right" vertical="center"/>
    </xf>
    <xf numFmtId="178" fontId="115" fillId="54" borderId="0" xfId="0" applyNumberFormat="1" applyFont="1" applyFill="1" applyBorder="1" applyAlignment="1">
      <alignment horizontal="right" vertical="center"/>
    </xf>
    <xf numFmtId="178" fontId="115" fillId="0" borderId="0" xfId="0" applyNumberFormat="1" applyFont="1" applyFill="1" applyBorder="1" applyAlignment="1">
      <alignment horizontal="right" vertical="center"/>
    </xf>
    <xf numFmtId="3" fontId="115" fillId="54" borderId="18" xfId="0" applyNumberFormat="1" applyFont="1" applyFill="1" applyBorder="1" applyAlignment="1">
      <alignment horizontal="right" vertical="center"/>
    </xf>
    <xf numFmtId="3" fontId="115" fillId="0" borderId="18" xfId="0" applyNumberFormat="1" applyFont="1" applyFill="1" applyBorder="1" applyAlignment="1">
      <alignment horizontal="right" vertical="center"/>
    </xf>
    <xf numFmtId="3" fontId="115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0" fontId="108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9" fontId="108" fillId="0" borderId="0" xfId="218" applyFont="1" applyFill="1" applyBorder="1" applyAlignment="1">
      <alignment horizontal="right" vertical="center"/>
    </xf>
    <xf numFmtId="0" fontId="108" fillId="54" borderId="0" xfId="0" applyFont="1" applyFill="1" applyBorder="1" applyAlignment="1">
      <alignment horizontal="center" vertical="center"/>
    </xf>
    <xf numFmtId="2" fontId="108" fillId="0" borderId="19" xfId="0" applyNumberFormat="1" applyFont="1" applyFill="1" applyBorder="1" applyAlignment="1">
      <alignment horizontal="center" vertical="center"/>
    </xf>
    <xf numFmtId="0" fontId="108" fillId="54" borderId="19" xfId="0" applyFont="1" applyFill="1" applyBorder="1" applyAlignment="1">
      <alignment horizontal="right" vertical="center"/>
    </xf>
    <xf numFmtId="0" fontId="108" fillId="54" borderId="19" xfId="0" applyFont="1" applyFill="1" applyBorder="1" applyAlignment="1">
      <alignment horizontal="center" vertical="center"/>
    </xf>
    <xf numFmtId="0" fontId="108" fillId="0" borderId="19" xfId="0" applyFont="1" applyFill="1" applyBorder="1" applyAlignment="1">
      <alignment horizontal="right" vertical="center"/>
    </xf>
    <xf numFmtId="0" fontId="108" fillId="0" borderId="19" xfId="0" applyFont="1" applyFill="1" applyBorder="1" applyAlignment="1">
      <alignment horizontal="center" vertical="center"/>
    </xf>
    <xf numFmtId="0" fontId="108" fillId="55" borderId="0" xfId="0" applyFont="1" applyFill="1" applyBorder="1" applyAlignment="1">
      <alignment horizontal="center" vertical="center"/>
    </xf>
    <xf numFmtId="0" fontId="115" fillId="0" borderId="19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167" fontId="63" fillId="0" borderId="0" xfId="0" applyNumberFormat="1" applyFont="1" applyFill="1" applyAlignment="1">
      <alignment/>
    </xf>
    <xf numFmtId="0" fontId="108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 vertical="center"/>
    </xf>
    <xf numFmtId="0" fontId="65" fillId="0" borderId="0" xfId="193" applyFont="1" applyFill="1" applyBorder="1" applyAlignment="1">
      <alignment vertical="center"/>
      <protection/>
    </xf>
    <xf numFmtId="0" fontId="107" fillId="0" borderId="0" xfId="193" applyFont="1" applyFill="1" applyBorder="1" applyAlignment="1">
      <alignment vertical="center" wrapText="1"/>
      <protection/>
    </xf>
    <xf numFmtId="167" fontId="115" fillId="0" borderId="20" xfId="0" applyNumberFormat="1" applyFont="1" applyFill="1" applyBorder="1" applyAlignment="1">
      <alignment horizontal="left" vertical="center"/>
    </xf>
    <xf numFmtId="0" fontId="115" fillId="0" borderId="18" xfId="0" applyFont="1" applyFill="1" applyBorder="1" applyAlignment="1">
      <alignment horizontal="left" vertical="center"/>
    </xf>
    <xf numFmtId="0" fontId="114" fillId="0" borderId="0" xfId="1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64" fillId="0" borderId="0" xfId="0" applyNumberFormat="1" applyFont="1" applyAlignment="1">
      <alignment/>
    </xf>
    <xf numFmtId="0" fontId="116" fillId="52" borderId="0" xfId="193" applyFont="1" applyFill="1" applyAlignment="1">
      <alignment vertical="center" wrapText="1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111" fillId="0" borderId="0" xfId="0" applyNumberFormat="1" applyFont="1" applyAlignment="1">
      <alignment/>
    </xf>
    <xf numFmtId="167" fontId="0" fillId="0" borderId="15" xfId="157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97" fillId="0" borderId="0" xfId="0" applyFont="1" applyAlignment="1">
      <alignment/>
    </xf>
    <xf numFmtId="167" fontId="9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7" fillId="0" borderId="0" xfId="0" applyFont="1" applyAlignment="1">
      <alignment horizontal="right"/>
    </xf>
    <xf numFmtId="0" fontId="110" fillId="0" borderId="0" xfId="0" applyFont="1" applyFill="1" applyBorder="1" applyAlignment="1">
      <alignment horizontal="left" vertical="center"/>
    </xf>
    <xf numFmtId="168" fontId="97" fillId="54" borderId="0" xfId="0" applyNumberFormat="1" applyFont="1" applyFill="1" applyBorder="1" applyAlignment="1">
      <alignment horizontal="left" vertical="center"/>
    </xf>
    <xf numFmtId="168" fontId="97" fillId="0" borderId="0" xfId="0" applyNumberFormat="1" applyFont="1" applyFill="1" applyBorder="1" applyAlignment="1">
      <alignment horizontal="left" vertical="center"/>
    </xf>
    <xf numFmtId="168" fontId="97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4" fillId="54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08" fillId="0" borderId="0" xfId="159" applyFont="1" applyBorder="1" applyAlignment="1">
      <alignment horizontal="left" vertical="center"/>
      <protection/>
    </xf>
    <xf numFmtId="0" fontId="64" fillId="0" borderId="0" xfId="0" applyFont="1" applyFill="1" applyAlignment="1">
      <alignment/>
    </xf>
    <xf numFmtId="167" fontId="118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19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10" fillId="55" borderId="0" xfId="0" applyFont="1" applyFill="1" applyBorder="1" applyAlignment="1">
      <alignment horizontal="left" vertical="center" wrapText="1"/>
    </xf>
    <xf numFmtId="9" fontId="115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08" fillId="55" borderId="0" xfId="0" applyNumberFormat="1" applyFont="1" applyFill="1" applyBorder="1" applyAlignment="1">
      <alignment horizontal="left" vertical="center"/>
    </xf>
    <xf numFmtId="0" fontId="115" fillId="55" borderId="0" xfId="0" applyFont="1" applyFill="1" applyBorder="1" applyAlignment="1">
      <alignment horizontal="left" vertical="center"/>
    </xf>
    <xf numFmtId="168" fontId="108" fillId="0" borderId="0" xfId="0" applyNumberFormat="1" applyFont="1" applyBorder="1" applyAlignment="1">
      <alignment horizontal="left" vertical="center"/>
    </xf>
    <xf numFmtId="0" fontId="64" fillId="55" borderId="0" xfId="0" applyFont="1" applyFill="1" applyAlignment="1">
      <alignment/>
    </xf>
    <xf numFmtId="178" fontId="108" fillId="55" borderId="0" xfId="0" applyNumberFormat="1" applyFont="1" applyFill="1" applyBorder="1" applyAlignment="1">
      <alignment horizontal="right" vertical="center"/>
    </xf>
    <xf numFmtId="0" fontId="67" fillId="55" borderId="0" xfId="162" applyFont="1" applyFill="1" applyBorder="1">
      <alignment/>
      <protection/>
    </xf>
    <xf numFmtId="9" fontId="115" fillId="0" borderId="18" xfId="219" applyFont="1" applyFill="1" applyBorder="1" applyAlignment="1" applyProtection="1">
      <alignment vertical="center"/>
      <protection/>
    </xf>
    <xf numFmtId="9" fontId="115" fillId="54" borderId="18" xfId="219" applyFont="1" applyFill="1" applyBorder="1" applyAlignment="1" applyProtection="1">
      <alignment vertical="center"/>
      <protection/>
    </xf>
    <xf numFmtId="178" fontId="110" fillId="55" borderId="0" xfId="0" applyNumberFormat="1" applyFont="1" applyFill="1" applyBorder="1" applyAlignment="1">
      <alignment horizontal="left" vertical="center"/>
    </xf>
    <xf numFmtId="0" fontId="63" fillId="55" borderId="0" xfId="0" applyFont="1" applyFill="1" applyAlignment="1">
      <alignment/>
    </xf>
    <xf numFmtId="0" fontId="114" fillId="55" borderId="0" xfId="159" applyFont="1" applyFill="1" applyBorder="1" applyAlignment="1">
      <alignment horizontal="center" vertical="center"/>
      <protection/>
    </xf>
    <xf numFmtId="0" fontId="114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 horizontal="left" vertical="center"/>
    </xf>
    <xf numFmtId="167" fontId="108" fillId="56" borderId="0" xfId="0" applyNumberFormat="1" applyFont="1" applyFill="1" applyBorder="1" applyAlignment="1">
      <alignment horizontal="center" vertical="center"/>
    </xf>
    <xf numFmtId="0" fontId="114" fillId="0" borderId="0" xfId="159" applyFont="1" applyFill="1" applyBorder="1" applyAlignment="1">
      <alignment horizontal="center" vertical="center"/>
      <protection/>
    </xf>
    <xf numFmtId="0" fontId="113" fillId="57" borderId="0" xfId="193" applyFont="1" applyFill="1" applyAlignment="1">
      <alignment vertical="center" wrapText="1"/>
      <protection/>
    </xf>
    <xf numFmtId="0" fontId="120" fillId="0" borderId="0" xfId="0" applyFont="1" applyFill="1" applyAlignment="1">
      <alignment horizontal="left" vertical="center" wrapText="1"/>
    </xf>
    <xf numFmtId="0" fontId="63" fillId="57" borderId="0" xfId="0" applyFont="1" applyFill="1" applyBorder="1" applyAlignment="1">
      <alignment/>
    </xf>
    <xf numFmtId="0" fontId="63" fillId="57" borderId="0" xfId="0" applyFont="1" applyFill="1" applyAlignment="1">
      <alignment/>
    </xf>
    <xf numFmtId="0" fontId="64" fillId="57" borderId="0" xfId="0" applyFont="1" applyFill="1" applyBorder="1" applyAlignment="1">
      <alignment/>
    </xf>
    <xf numFmtId="167" fontId="115" fillId="0" borderId="18" xfId="157" applyNumberFormat="1" applyFont="1" applyFill="1" applyBorder="1" applyAlignment="1" applyProtection="1">
      <alignment vertical="center"/>
      <protection/>
    </xf>
    <xf numFmtId="167" fontId="115" fillId="54" borderId="18" xfId="157" applyNumberFormat="1" applyFont="1" applyFill="1" applyBorder="1" applyAlignment="1" applyProtection="1">
      <alignment vertical="center"/>
      <protection/>
    </xf>
    <xf numFmtId="167" fontId="115" fillId="0" borderId="20" xfId="157" applyNumberFormat="1" applyFont="1" applyFill="1" applyBorder="1" applyAlignment="1" applyProtection="1">
      <alignment vertical="center"/>
      <protection/>
    </xf>
    <xf numFmtId="167" fontId="115" fillId="54" borderId="20" xfId="157" applyNumberFormat="1" applyFont="1" applyFill="1" applyBorder="1" applyAlignment="1" applyProtection="1">
      <alignment vertical="center"/>
      <protection/>
    </xf>
    <xf numFmtId="0" fontId="97" fillId="55" borderId="0" xfId="0" applyFont="1" applyFill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121" fillId="55" borderId="0" xfId="0" applyFont="1" applyFill="1" applyBorder="1" applyAlignment="1">
      <alignment horizontal="left" vertical="center"/>
    </xf>
    <xf numFmtId="0" fontId="122" fillId="0" borderId="0" xfId="0" applyFont="1" applyBorder="1" applyAlignment="1">
      <alignment horizontal="left" vertical="center"/>
    </xf>
    <xf numFmtId="167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8" fillId="0" borderId="0" xfId="0" applyFont="1" applyBorder="1" applyAlignment="1">
      <alignment horizontal="left" vertical="center" indent="1"/>
    </xf>
    <xf numFmtId="168" fontId="97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08" fillId="0" borderId="7" xfId="0" applyFont="1" applyBorder="1" applyAlignment="1">
      <alignment horizontal="left" vertical="center" indent="1"/>
    </xf>
    <xf numFmtId="167" fontId="108" fillId="0" borderId="17" xfId="0" applyNumberFormat="1" applyFont="1" applyFill="1" applyBorder="1" applyAlignment="1">
      <alignment horizontal="left" vertical="center"/>
    </xf>
    <xf numFmtId="167" fontId="108" fillId="0" borderId="18" xfId="0" applyNumberFormat="1" applyFont="1" applyFill="1" applyBorder="1" applyAlignment="1">
      <alignment horizontal="left" vertical="center"/>
    </xf>
    <xf numFmtId="167" fontId="108" fillId="0" borderId="0" xfId="159" applyNumberFormat="1" applyFont="1" applyFill="1" applyBorder="1" applyAlignment="1">
      <alignment horizontal="left" vertical="center"/>
      <protection/>
    </xf>
    <xf numFmtId="167" fontId="108" fillId="55" borderId="0" xfId="159" applyNumberFormat="1" applyFont="1" applyFill="1" applyBorder="1" applyAlignment="1">
      <alignment horizontal="left" vertical="center"/>
      <protection/>
    </xf>
    <xf numFmtId="167" fontId="108" fillId="54" borderId="0" xfId="159" applyNumberFormat="1" applyFont="1" applyFill="1" applyBorder="1" applyAlignment="1">
      <alignment horizontal="left" vertical="center"/>
      <protection/>
    </xf>
    <xf numFmtId="0" fontId="115" fillId="0" borderId="0" xfId="159" applyFont="1" applyBorder="1" applyAlignment="1">
      <alignment horizontal="left" vertical="center"/>
      <protection/>
    </xf>
    <xf numFmtId="0" fontId="24" fillId="58" borderId="0" xfId="0" applyFont="1" applyFill="1" applyAlignment="1">
      <alignment wrapText="1"/>
    </xf>
    <xf numFmtId="167" fontId="97" fillId="8" borderId="0" xfId="0" applyNumberFormat="1" applyFont="1" applyFill="1" applyBorder="1" applyAlignment="1">
      <alignment horizontal="left" vertical="center"/>
    </xf>
    <xf numFmtId="3" fontId="115" fillId="0" borderId="21" xfId="0" applyNumberFormat="1" applyFont="1" applyFill="1" applyBorder="1" applyAlignment="1">
      <alignment horizontal="right" vertical="center"/>
    </xf>
    <xf numFmtId="0" fontId="24" fillId="55" borderId="0" xfId="0" applyFont="1" applyFill="1" applyAlignment="1">
      <alignment wrapText="1"/>
    </xf>
    <xf numFmtId="167" fontId="0" fillId="0" borderId="0" xfId="0" applyNumberFormat="1" applyFont="1" applyFill="1" applyBorder="1" applyAlignment="1">
      <alignment horizontal="left" vertical="center"/>
    </xf>
    <xf numFmtId="9" fontId="115" fillId="0" borderId="18" xfId="218" applyFont="1" applyFill="1" applyBorder="1" applyAlignment="1">
      <alignment horizontal="right" vertical="center"/>
    </xf>
    <xf numFmtId="167" fontId="115" fillId="54" borderId="17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wrapText="1"/>
    </xf>
    <xf numFmtId="167" fontId="63" fillId="0" borderId="0" xfId="0" applyNumberFormat="1" applyFont="1" applyBorder="1" applyAlignment="1">
      <alignment/>
    </xf>
    <xf numFmtId="167" fontId="119" fillId="0" borderId="7" xfId="157" applyNumberFormat="1" applyFont="1" applyFill="1" applyBorder="1" applyAlignment="1" applyProtection="1">
      <alignment horizontal="left" vertical="center" wrapText="1" indent="1"/>
      <protection/>
    </xf>
    <xf numFmtId="0" fontId="108" fillId="0" borderId="0" xfId="0" applyFont="1" applyFill="1" applyBorder="1" applyAlignment="1">
      <alignment horizontal="left" vertical="center" indent="1"/>
    </xf>
    <xf numFmtId="167" fontId="123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 wrapText="1"/>
    </xf>
    <xf numFmtId="167" fontId="115" fillId="55" borderId="18" xfId="0" applyNumberFormat="1" applyFont="1" applyFill="1" applyBorder="1" applyAlignment="1">
      <alignment horizontal="left" vertical="center"/>
    </xf>
    <xf numFmtId="0" fontId="108" fillId="55" borderId="0" xfId="0" applyFont="1" applyFill="1" applyBorder="1" applyAlignment="1">
      <alignment horizontal="left" vertical="center"/>
    </xf>
    <xf numFmtId="2" fontId="108" fillId="55" borderId="19" xfId="0" applyNumberFormat="1" applyFont="1" applyFill="1" applyBorder="1" applyAlignment="1">
      <alignment horizontal="center" vertical="center"/>
    </xf>
    <xf numFmtId="0" fontId="24" fillId="8" borderId="0" xfId="0" applyFont="1" applyFill="1" applyAlignment="1">
      <alignment wrapText="1"/>
    </xf>
    <xf numFmtId="9" fontId="115" fillId="0" borderId="17" xfId="218" applyFont="1" applyFill="1" applyBorder="1" applyAlignment="1">
      <alignment horizontal="right" vertical="center"/>
    </xf>
    <xf numFmtId="167" fontId="64" fillId="0" borderId="0" xfId="0" applyNumberFormat="1" applyFont="1" applyAlignment="1">
      <alignment/>
    </xf>
    <xf numFmtId="0" fontId="114" fillId="55" borderId="0" xfId="0" applyFont="1" applyFill="1" applyBorder="1" applyAlignment="1">
      <alignment horizontal="center" vertical="center"/>
    </xf>
    <xf numFmtId="0" fontId="108" fillId="55" borderId="19" xfId="0" applyFont="1" applyFill="1" applyBorder="1" applyAlignment="1">
      <alignment horizontal="right" vertical="center"/>
    </xf>
    <xf numFmtId="167" fontId="108" fillId="54" borderId="22" xfId="0" applyNumberFormat="1" applyFont="1" applyFill="1" applyBorder="1" applyAlignment="1">
      <alignment horizontal="left" vertical="center"/>
    </xf>
    <xf numFmtId="0" fontId="108" fillId="0" borderId="0" xfId="159" applyFont="1" applyAlignment="1">
      <alignment horizontal="left" vertical="center"/>
      <protection/>
    </xf>
    <xf numFmtId="0" fontId="124" fillId="0" borderId="0" xfId="0" applyFont="1" applyAlignment="1">
      <alignment/>
    </xf>
    <xf numFmtId="167" fontId="125" fillId="0" borderId="0" xfId="0" applyNumberFormat="1" applyFont="1" applyAlignment="1">
      <alignment/>
    </xf>
    <xf numFmtId="0" fontId="125" fillId="0" borderId="0" xfId="0" applyFont="1" applyAlignment="1">
      <alignment/>
    </xf>
    <xf numFmtId="0" fontId="115" fillId="54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41" fillId="53" borderId="0" xfId="193" applyFont="1" applyFill="1" applyAlignment="1">
      <alignment vertical="center" wrapText="1"/>
      <protection/>
    </xf>
    <xf numFmtId="0" fontId="110" fillId="0" borderId="0" xfId="0" applyFont="1" applyFill="1" applyBorder="1" applyAlignment="1">
      <alignment horizontal="left" vertical="center" wrapText="1"/>
    </xf>
    <xf numFmtId="167" fontId="119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08" fillId="55" borderId="19" xfId="0" applyFont="1" applyFill="1" applyBorder="1" applyAlignment="1">
      <alignment horizontal="center" vertical="center"/>
    </xf>
    <xf numFmtId="167" fontId="24" fillId="0" borderId="0" xfId="0" applyNumberFormat="1" applyFont="1" applyAlignment="1">
      <alignment wrapText="1"/>
    </xf>
    <xf numFmtId="0" fontId="11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7" fontId="108" fillId="0" borderId="0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 readingOrder="1"/>
    </xf>
    <xf numFmtId="0" fontId="115" fillId="0" borderId="0" xfId="159" applyFont="1" applyFill="1" applyBorder="1" applyAlignment="1">
      <alignment horizontal="left" vertical="center"/>
      <protection/>
    </xf>
    <xf numFmtId="0" fontId="106" fillId="0" borderId="0" xfId="0" applyFont="1" applyFill="1" applyBorder="1" applyAlignment="1">
      <alignment horizontal="left" vertical="center" indent="2" readingOrder="1"/>
    </xf>
    <xf numFmtId="0" fontId="116" fillId="0" borderId="0" xfId="193" applyFont="1" applyFill="1" applyBorder="1" applyAlignment="1">
      <alignment vertical="center" wrapText="1"/>
      <protection/>
    </xf>
    <xf numFmtId="0" fontId="38" fillId="0" borderId="0" xfId="0" applyFont="1" applyFill="1" applyBorder="1" applyAlignment="1">
      <alignment/>
    </xf>
    <xf numFmtId="0" fontId="117" fillId="0" borderId="0" xfId="0" applyFont="1" applyFill="1" applyBorder="1" applyAlignment="1">
      <alignment horizontal="right"/>
    </xf>
    <xf numFmtId="178" fontId="97" fillId="0" borderId="0" xfId="0" applyNumberFormat="1" applyFont="1" applyFill="1" applyBorder="1" applyAlignment="1">
      <alignment horizontal="right" vertical="center"/>
    </xf>
    <xf numFmtId="0" fontId="108" fillId="0" borderId="18" xfId="0" applyFont="1" applyFill="1" applyBorder="1" applyAlignment="1">
      <alignment horizontal="center" vertical="center"/>
    </xf>
    <xf numFmtId="168" fontId="97" fillId="0" borderId="0" xfId="0" applyNumberFormat="1" applyFont="1" applyFill="1" applyBorder="1" applyAlignment="1">
      <alignment horizontal="center" vertical="center"/>
    </xf>
    <xf numFmtId="167" fontId="122" fillId="0" borderId="0" xfId="0" applyNumberFormat="1" applyFont="1" applyFill="1" applyBorder="1" applyAlignment="1">
      <alignment horizontal="left" vertical="center"/>
    </xf>
    <xf numFmtId="167" fontId="119" fillId="0" borderId="0" xfId="157" applyNumberFormat="1" applyFont="1" applyFill="1" applyBorder="1" applyAlignment="1" applyProtection="1">
      <alignment horizontal="right" vertical="center" wrapText="1" indent="1"/>
      <protection/>
    </xf>
    <xf numFmtId="167" fontId="108" fillId="54" borderId="17" xfId="0" applyNumberFormat="1" applyFont="1" applyFill="1" applyBorder="1" applyAlignment="1">
      <alignment horizontal="left" vertical="center"/>
    </xf>
    <xf numFmtId="167" fontId="122" fillId="54" borderId="0" xfId="0" applyNumberFormat="1" applyFont="1" applyFill="1" applyBorder="1" applyAlignment="1">
      <alignment horizontal="left" vertical="center"/>
    </xf>
    <xf numFmtId="167" fontId="108" fillId="54" borderId="18" xfId="0" applyNumberFormat="1" applyFont="1" applyFill="1" applyBorder="1" applyAlignment="1">
      <alignment horizontal="left" vertical="center"/>
    </xf>
    <xf numFmtId="167" fontId="118" fillId="0" borderId="0" xfId="157" applyNumberFormat="1" applyFont="1" applyFill="1" applyBorder="1" applyAlignment="1" applyProtection="1">
      <alignment horizontal="center" vertical="center" wrapText="1"/>
      <protection/>
    </xf>
    <xf numFmtId="167" fontId="119" fillId="0" borderId="7" xfId="157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Alignment="1">
      <alignment wrapText="1"/>
    </xf>
    <xf numFmtId="167" fontId="109" fillId="0" borderId="0" xfId="0" applyNumberFormat="1" applyFont="1" applyFill="1" applyBorder="1" applyAlignment="1">
      <alignment horizontal="left" vertical="center"/>
    </xf>
    <xf numFmtId="9" fontId="64" fillId="0" borderId="0" xfId="229" applyFont="1" applyFill="1" applyBorder="1" applyAlignment="1" applyProtection="1">
      <alignment vertical="center"/>
      <protection/>
    </xf>
    <xf numFmtId="2" fontId="108" fillId="54" borderId="19" xfId="0" applyNumberFormat="1" applyFont="1" applyFill="1" applyBorder="1" applyAlignment="1">
      <alignment horizontal="center" vertical="center"/>
    </xf>
    <xf numFmtId="167" fontId="115" fillId="54" borderId="20" xfId="0" applyNumberFormat="1" applyFont="1" applyFill="1" applyBorder="1" applyAlignment="1">
      <alignment horizontal="left" vertical="center"/>
    </xf>
    <xf numFmtId="0" fontId="117" fillId="0" borderId="0" xfId="0" applyFont="1" applyFill="1" applyAlignment="1">
      <alignment horizontal="right"/>
    </xf>
    <xf numFmtId="0" fontId="109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167" fontId="97" fillId="0" borderId="0" xfId="0" applyNumberFormat="1" applyFont="1" applyFill="1" applyBorder="1" applyAlignment="1">
      <alignment horizontal="left" vertical="center"/>
    </xf>
    <xf numFmtId="168" fontId="108" fillId="54" borderId="0" xfId="0" applyNumberFormat="1" applyFont="1" applyFill="1" applyBorder="1" applyAlignment="1">
      <alignment horizontal="left" vertical="center"/>
    </xf>
    <xf numFmtId="167" fontId="63" fillId="0" borderId="0" xfId="0" applyNumberFormat="1" applyFont="1" applyFill="1" applyBorder="1" applyAlignment="1">
      <alignment/>
    </xf>
    <xf numFmtId="167" fontId="119" fillId="0" borderId="0" xfId="157" applyNumberFormat="1" applyFont="1" applyFill="1" applyBorder="1" applyAlignment="1" applyProtection="1">
      <alignment horizontal="center" vertical="center" wrapText="1"/>
      <protection/>
    </xf>
    <xf numFmtId="0" fontId="110" fillId="0" borderId="0" xfId="159" applyFont="1" applyAlignment="1">
      <alignment horizontal="left" vertical="center"/>
      <protection/>
    </xf>
    <xf numFmtId="167" fontId="0" fillId="0" borderId="0" xfId="0" applyNumberFormat="1" applyAlignment="1">
      <alignment/>
    </xf>
    <xf numFmtId="0" fontId="108" fillId="54" borderId="0" xfId="0" applyFont="1" applyFill="1" applyBorder="1" applyAlignment="1">
      <alignment horizontal="left" vertical="center"/>
    </xf>
    <xf numFmtId="167" fontId="126" fillId="0" borderId="0" xfId="0" applyNumberFormat="1" applyFont="1" applyFill="1" applyAlignment="1">
      <alignment wrapText="1"/>
    </xf>
    <xf numFmtId="0" fontId="126" fillId="0" borderId="0" xfId="0" applyFont="1" applyFill="1" applyAlignment="1">
      <alignment wrapText="1"/>
    </xf>
    <xf numFmtId="0" fontId="122" fillId="54" borderId="0" xfId="0" applyFont="1" applyFill="1" applyBorder="1" applyAlignment="1">
      <alignment horizontal="left" vertical="center"/>
    </xf>
    <xf numFmtId="0" fontId="108" fillId="54" borderId="0" xfId="0" applyFont="1" applyFill="1" applyBorder="1" applyAlignment="1">
      <alignment horizontal="left" vertical="center" indent="1"/>
    </xf>
    <xf numFmtId="0" fontId="108" fillId="54" borderId="7" xfId="0" applyFont="1" applyFill="1" applyBorder="1" applyAlignment="1">
      <alignment horizontal="left" vertical="center" indent="1"/>
    </xf>
    <xf numFmtId="167" fontId="123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54" borderId="0" xfId="157" applyNumberFormat="1" applyFont="1" applyFill="1" applyBorder="1" applyAlignment="1" applyProtection="1">
      <alignment horizontal="center" vertical="center" wrapText="1"/>
      <protection/>
    </xf>
    <xf numFmtId="167" fontId="119" fillId="54" borderId="0" xfId="157" applyNumberFormat="1" applyFont="1" applyFill="1" applyBorder="1" applyAlignment="1" applyProtection="1">
      <alignment horizontal="left" vertical="center" wrapText="1"/>
      <protection/>
    </xf>
    <xf numFmtId="167" fontId="123" fillId="0" borderId="0" xfId="157" applyNumberFormat="1" applyFont="1" applyFill="1" applyBorder="1" applyAlignment="1" applyProtection="1">
      <alignment horizontal="right" vertical="center" wrapText="1" indent="1"/>
      <protection/>
    </xf>
    <xf numFmtId="167" fontId="119" fillId="0" borderId="0" xfId="157" applyNumberFormat="1" applyFont="1" applyFill="1" applyBorder="1" applyAlignment="1" applyProtection="1">
      <alignment horizontal="center" vertical="center" wrapText="1"/>
      <protection/>
    </xf>
    <xf numFmtId="167" fontId="39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19" fillId="55" borderId="7" xfId="157" applyNumberFormat="1" applyFont="1" applyFill="1" applyBorder="1" applyAlignment="1" applyProtection="1">
      <alignment horizontal="left" vertical="center" wrapText="1" indent="1"/>
      <protection/>
    </xf>
    <xf numFmtId="167" fontId="123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15" fillId="55" borderId="20" xfId="0" applyNumberFormat="1" applyFont="1" applyFill="1" applyBorder="1" applyAlignment="1">
      <alignment horizontal="left" vertical="center"/>
    </xf>
    <xf numFmtId="167" fontId="115" fillId="55" borderId="0" xfId="0" applyNumberFormat="1" applyFont="1" applyFill="1" applyBorder="1" applyAlignment="1">
      <alignment horizontal="left" vertical="center"/>
    </xf>
    <xf numFmtId="178" fontId="115" fillId="55" borderId="18" xfId="0" applyNumberFormat="1" applyFont="1" applyFill="1" applyBorder="1" applyAlignment="1">
      <alignment horizontal="right" vertical="center"/>
    </xf>
    <xf numFmtId="178" fontId="108" fillId="55" borderId="0" xfId="0" applyNumberFormat="1" applyFont="1" applyFill="1" applyBorder="1" applyAlignment="1">
      <alignment horizontal="left" vertical="center"/>
    </xf>
    <xf numFmtId="178" fontId="115" fillId="55" borderId="0" xfId="0" applyNumberFormat="1" applyFont="1" applyFill="1" applyBorder="1" applyAlignment="1">
      <alignment horizontal="right" vertical="center"/>
    </xf>
    <xf numFmtId="3" fontId="108" fillId="55" borderId="0" xfId="0" applyNumberFormat="1" applyFont="1" applyFill="1" applyBorder="1" applyAlignment="1">
      <alignment horizontal="right" vertical="center"/>
    </xf>
    <xf numFmtId="3" fontId="115" fillId="55" borderId="18" xfId="0" applyNumberFormat="1" applyFont="1" applyFill="1" applyBorder="1" applyAlignment="1">
      <alignment horizontal="right" vertical="center"/>
    </xf>
    <xf numFmtId="168" fontId="97" fillId="55" borderId="0" xfId="0" applyNumberFormat="1" applyFont="1" applyFill="1" applyBorder="1" applyAlignment="1">
      <alignment horizontal="center" vertical="center"/>
    </xf>
    <xf numFmtId="0" fontId="115" fillId="55" borderId="19" xfId="0" applyFont="1" applyFill="1" applyBorder="1" applyAlignment="1">
      <alignment horizontal="center" vertical="center"/>
    </xf>
    <xf numFmtId="168" fontId="108" fillId="55" borderId="0" xfId="0" applyNumberFormat="1" applyFont="1" applyFill="1" applyBorder="1" applyAlignment="1">
      <alignment horizontal="left" vertical="center"/>
    </xf>
    <xf numFmtId="0" fontId="63" fillId="0" borderId="0" xfId="0" applyFont="1" applyAlignment="1">
      <alignment wrapText="1"/>
    </xf>
    <xf numFmtId="167" fontId="119" fillId="54" borderId="0" xfId="157" applyNumberFormat="1" applyFont="1" applyFill="1" applyBorder="1" applyAlignment="1" applyProtection="1">
      <alignment horizontal="center" vertical="center" wrapText="1"/>
      <protection/>
    </xf>
    <xf numFmtId="167" fontId="119" fillId="54" borderId="0" xfId="157" applyNumberFormat="1" applyFont="1" applyFill="1" applyBorder="1" applyAlignment="1" applyProtection="1">
      <alignment horizontal="center" vertical="center" wrapText="1"/>
      <protection/>
    </xf>
    <xf numFmtId="167" fontId="119" fillId="0" borderId="0" xfId="157" applyNumberFormat="1" applyFont="1" applyFill="1" applyBorder="1" applyAlignment="1" applyProtection="1">
      <alignment horizontal="center" vertical="center" wrapText="1"/>
      <protection/>
    </xf>
    <xf numFmtId="9" fontId="115" fillId="0" borderId="20" xfId="218" applyFont="1" applyFill="1" applyBorder="1" applyAlignment="1">
      <alignment horizontal="right" vertical="center"/>
    </xf>
    <xf numFmtId="9" fontId="108" fillId="0" borderId="23" xfId="218" applyFont="1" applyFill="1" applyBorder="1" applyAlignment="1">
      <alignment horizontal="right" vertical="center"/>
    </xf>
    <xf numFmtId="167" fontId="119" fillId="54" borderId="0" xfId="157" applyNumberFormat="1" applyFont="1" applyFill="1" applyBorder="1" applyAlignment="1" applyProtection="1">
      <alignment horizontal="center" vertical="center" wrapText="1"/>
      <protection/>
    </xf>
    <xf numFmtId="0" fontId="63" fillId="0" borderId="0" xfId="193" applyFont="1" applyFill="1" applyBorder="1" applyAlignment="1">
      <alignment horizontal="center" vertical="center"/>
      <protection/>
    </xf>
    <xf numFmtId="167" fontId="119" fillId="54" borderId="0" xfId="157" applyNumberFormat="1" applyFont="1" applyFill="1" applyBorder="1" applyAlignment="1" applyProtection="1">
      <alignment horizontal="center" vertical="center" wrapText="1"/>
      <protection/>
    </xf>
    <xf numFmtId="167" fontId="119" fillId="0" borderId="0" xfId="157" applyNumberFormat="1" applyFont="1" applyFill="1" applyBorder="1" applyAlignment="1" applyProtection="1">
      <alignment horizontal="center" vertical="center" wrapText="1"/>
      <protection/>
    </xf>
    <xf numFmtId="167" fontId="119" fillId="55" borderId="0" xfId="157" applyNumberFormat="1" applyFont="1" applyFill="1" applyBorder="1" applyAlignment="1" applyProtection="1">
      <alignment horizontal="center" vertical="center" wrapText="1"/>
      <protection/>
    </xf>
  </cellXfs>
  <cellStyles count="296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Procentowy 7" xfId="228"/>
    <cellStyle name="Procentowy 7 2" xfId="229"/>
    <cellStyle name="SAPBEXaggData" xfId="230"/>
    <cellStyle name="SAPBEXaggDataEmph" xfId="231"/>
    <cellStyle name="SAPBEXaggItem" xfId="232"/>
    <cellStyle name="SAPBEXaggItemX" xfId="233"/>
    <cellStyle name="SAPBEXchaText" xfId="234"/>
    <cellStyle name="SAPBEXexcBad7" xfId="235"/>
    <cellStyle name="SAPBEXexcBad8" xfId="236"/>
    <cellStyle name="SAPBEXexcBad9" xfId="237"/>
    <cellStyle name="SAPBEXexcCritical4" xfId="238"/>
    <cellStyle name="SAPBEXexcCritical5" xfId="239"/>
    <cellStyle name="SAPBEXexcCritical6" xfId="240"/>
    <cellStyle name="SAPBEXexcGood1" xfId="241"/>
    <cellStyle name="SAPBEXexcGood2" xfId="242"/>
    <cellStyle name="SAPBEXexcGood3" xfId="243"/>
    <cellStyle name="SAPBEXfilterDrill" xfId="244"/>
    <cellStyle name="SAPBEXfilterItem" xfId="245"/>
    <cellStyle name="SAPBEXfilterText" xfId="246"/>
    <cellStyle name="SAPBEXformats" xfId="247"/>
    <cellStyle name="SAPBEXheaderItem" xfId="248"/>
    <cellStyle name="SAPBEXheaderText" xfId="249"/>
    <cellStyle name="SAPBEXHLevel0" xfId="250"/>
    <cellStyle name="SAPBEXHLevel0X" xfId="251"/>
    <cellStyle name="SAPBEXHLevel1" xfId="252"/>
    <cellStyle name="SAPBEXHLevel1X" xfId="253"/>
    <cellStyle name="SAPBEXHLevel2" xfId="254"/>
    <cellStyle name="SAPBEXHLevel2X" xfId="255"/>
    <cellStyle name="SAPBEXHLevel3" xfId="256"/>
    <cellStyle name="SAPBEXHLevel3X" xfId="257"/>
    <cellStyle name="SAPBEXinputData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Emph" xfId="264"/>
    <cellStyle name="SAPBEXstdItem" xfId="265"/>
    <cellStyle name="SAPBEXstdItemX" xfId="266"/>
    <cellStyle name="SAPBEXtitle" xfId="267"/>
    <cellStyle name="SAPBEXundefined" xfId="268"/>
    <cellStyle name="subhead" xfId="269"/>
    <cellStyle name="Suma" xfId="270"/>
    <cellStyle name="Suma 2" xfId="271"/>
    <cellStyle name="Suma 3" xfId="272"/>
    <cellStyle name="Suma 4" xfId="273"/>
    <cellStyle name="Suma 5" xfId="274"/>
    <cellStyle name="suma1" xfId="275"/>
    <cellStyle name="suma2" xfId="276"/>
    <cellStyle name="Tabela_nr" xfId="277"/>
    <cellStyle name="ţ_x001D_đÇ%Uý—&amp;Hýx_x0001_‚Đ_x0012__x0013__x0007__x0001__x0001_" xfId="278"/>
    <cellStyle name="Tekst objaśnienia" xfId="279"/>
    <cellStyle name="Tekst objaśnienia 2" xfId="280"/>
    <cellStyle name="Tekst ostrzeżenia" xfId="281"/>
    <cellStyle name="Tekst ostrzeżenia 2" xfId="282"/>
    <cellStyle name="Total" xfId="283"/>
    <cellStyle name="Tytul" xfId="284"/>
    <cellStyle name="Tytul 2" xfId="285"/>
    <cellStyle name="Tytul 2 2" xfId="286"/>
    <cellStyle name="Tytul 2_Zeszyt1" xfId="287"/>
    <cellStyle name="Tytul 3" xfId="288"/>
    <cellStyle name="Tytul_DoPktXX-XXI_ZTabeli34" xfId="289"/>
    <cellStyle name="Tytuł" xfId="290"/>
    <cellStyle name="Uwaga" xfId="291"/>
    <cellStyle name="Uwaga 2" xfId="292"/>
    <cellStyle name="Valuta - Style2" xfId="293"/>
    <cellStyle name="Valuta (0)" xfId="294"/>
    <cellStyle name="Valuta (0) 2" xfId="295"/>
    <cellStyle name="VEtykieta" xfId="296"/>
    <cellStyle name="VEtykieta 2" xfId="297"/>
    <cellStyle name="VEtykieta 3" xfId="298"/>
    <cellStyle name="VTotal" xfId="299"/>
    <cellStyle name="VTotal 2" xfId="300"/>
    <cellStyle name="Currency" xfId="301"/>
    <cellStyle name="Currency [0]" xfId="302"/>
    <cellStyle name="Walutowy 2" xfId="303"/>
    <cellStyle name="year" xfId="304"/>
    <cellStyle name="Złe 2" xfId="305"/>
    <cellStyle name="Zły" xfId="306"/>
    <cellStyle name="一般_PLDT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161925</xdr:colOff>
      <xdr:row>22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2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24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2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2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1</xdr:col>
      <xdr:colOff>238125</xdr:colOff>
      <xdr:row>0</xdr:row>
      <xdr:rowOff>276225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ion_New\OU\DE\EO\OR\Relacje%20Inwestorskie\!Pliki_Master\Analiza%20wynik&#243;w%20-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\EO\OR\Relacje%20Inwestorskie\RI\Smart%20Notes%20Amana\Prezentacja\Tabele%20do%20Prezentacji%20master%20-%20operacyjn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\EO\OR\Relacje%20Inwestorskie\!Pliki_Master\Analiza%20wynik&#243;w%20-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V"/>
      <sheetName val="Analiza - komentarze"/>
      <sheetName val="Dane dla analityków"/>
      <sheetName val="Analiza finansowa"/>
      <sheetName val="Analiza operacyjna"/>
      <sheetName val="Analiza makro"/>
      <sheetName val="Bilans Gazu"/>
      <sheetName val="Flash"/>
      <sheetName val="komentarze do prezentacji"/>
      <sheetName val="komentarze do szacunków"/>
      <sheetName val="komentarze do prezentacji Q317"/>
    </sheetNames>
    <sheetDataSet>
      <sheetData sheetId="6">
        <row r="9">
          <cell r="I9">
            <v>2.045196835490248</v>
          </cell>
        </row>
        <row r="10">
          <cell r="I10">
            <v>1.0360895442034268</v>
          </cell>
        </row>
        <row r="11">
          <cell r="I11">
            <v>1.5493801554084026</v>
          </cell>
        </row>
        <row r="12">
          <cell r="I12">
            <v>0.6014045765585126</v>
          </cell>
        </row>
        <row r="13">
          <cell r="I13">
            <v>0.43410831680641637</v>
          </cell>
        </row>
        <row r="14">
          <cell r="I14">
            <v>0.29867655422894646</v>
          </cell>
        </row>
        <row r="15">
          <cell r="I15">
            <v>1.567</v>
          </cell>
        </row>
        <row r="16">
          <cell r="I16">
            <v>3.9203439664600803</v>
          </cell>
        </row>
        <row r="17">
          <cell r="I17">
            <v>0.08484323733138899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NVeryHiddenParameterSheet"/>
      <sheetName val="POV"/>
      <sheetName val="Kolory"/>
      <sheetName val="źródło HFM"/>
      <sheetName val="Tabele Prez - operacyjne"/>
      <sheetName val="opis_Tabele Prez - operacyjne"/>
      <sheetName val="Tabele Prez - operacyjne kodowa"/>
      <sheetName val="Tabele Prez - sprzedaż kodowa"/>
      <sheetName val="arkusz (zakodowane w Spra&amp;Noty)"/>
      <sheetName val="Tabele do Prez - finansowe"/>
      <sheetName val="Import_Q4 Curr"/>
      <sheetName val="Import_Q3 Curr"/>
      <sheetName val="Import_Q2 Curr"/>
      <sheetName val="Import_Q1 Curr"/>
      <sheetName val="Import_H1 Curr"/>
      <sheetName val="Import_9M Curr"/>
      <sheetName val="Import_FY Curr"/>
      <sheetName val="Import_Q1 Prev"/>
    </sheetNames>
    <sheetDataSet>
      <sheetData sheetId="4">
        <row r="3">
          <cell r="C3">
            <v>1091.2682960262478</v>
          </cell>
        </row>
        <row r="4">
          <cell r="C4">
            <v>326.44734341961356</v>
          </cell>
        </row>
        <row r="5">
          <cell r="C5">
            <v>764.8209526066341</v>
          </cell>
        </row>
        <row r="6">
          <cell r="C6">
            <v>689.1551853809698</v>
          </cell>
        </row>
        <row r="7">
          <cell r="C7">
            <v>606.9919101348888</v>
          </cell>
        </row>
        <row r="8">
          <cell r="C8">
            <v>82.16327524608093</v>
          </cell>
        </row>
        <row r="9">
          <cell r="C9">
            <v>1780.4234814072174</v>
          </cell>
        </row>
        <row r="12">
          <cell r="C12">
            <v>11040.179782270508</v>
          </cell>
        </row>
        <row r="13">
          <cell r="C13">
            <v>1731.91678254393</v>
          </cell>
        </row>
        <row r="14">
          <cell r="C14">
            <v>497.8738797976668</v>
          </cell>
        </row>
        <row r="15">
          <cell r="C15">
            <v>11538.053662068174</v>
          </cell>
        </row>
        <row r="19">
          <cell r="C19">
            <v>4047.9733877141816</v>
          </cell>
        </row>
        <row r="20">
          <cell r="C20">
            <v>2150.0145538643824</v>
          </cell>
        </row>
        <row r="21">
          <cell r="C21">
            <v>1074.3882906489246</v>
          </cell>
        </row>
        <row r="24">
          <cell r="C24">
            <v>372.38174483406215</v>
          </cell>
        </row>
        <row r="25">
          <cell r="C25">
            <v>163.54459400000002</v>
          </cell>
        </row>
        <row r="26">
          <cell r="C26">
            <v>208.8371508340621</v>
          </cell>
        </row>
        <row r="28">
          <cell r="C28">
            <v>317.4475066745679</v>
          </cell>
        </row>
        <row r="29">
          <cell r="C29">
            <v>168.569198</v>
          </cell>
        </row>
        <row r="30">
          <cell r="C30">
            <v>148.8783086745679</v>
          </cell>
        </row>
        <row r="33">
          <cell r="C33">
            <v>17028.924079999997</v>
          </cell>
        </row>
        <row r="34">
          <cell r="C34">
            <v>1729.9658147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V"/>
      <sheetName val="Analiza - komentarze"/>
      <sheetName val="Dane dla analityków"/>
      <sheetName val="Analiza finansowa"/>
      <sheetName val="Analiza operacyjna"/>
      <sheetName val="Analiza makro"/>
      <sheetName val="Bilans Gazu"/>
      <sheetName val="Flash"/>
      <sheetName val="komentarze do prezentacji"/>
      <sheetName val="komentarze do szacunków"/>
      <sheetName val="komentarze do prezentacji Q317"/>
    </sheetNames>
    <sheetDataSet>
      <sheetData sheetId="4">
        <row r="244">
          <cell r="M244">
            <v>188.0922023204521</v>
          </cell>
        </row>
        <row r="250">
          <cell r="M250">
            <v>-79.45304348705797</v>
          </cell>
        </row>
        <row r="564">
          <cell r="M564">
            <v>4238.205338000001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84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165"/>
      <c r="E2" s="166"/>
      <c r="F2" s="167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2:6" ht="23.25">
      <c r="B3" s="33"/>
      <c r="C3" s="4"/>
      <c r="D3" s="4"/>
      <c r="E3" s="1"/>
      <c r="F3" s="1"/>
    </row>
    <row r="4" spans="2:6" ht="23.25">
      <c r="B4" s="33"/>
      <c r="D4" s="1"/>
      <c r="E4" s="1"/>
      <c r="F4" s="1"/>
    </row>
    <row r="5" spans="2:6" ht="23.25">
      <c r="B5" s="33"/>
      <c r="D5" s="1"/>
      <c r="E5" s="1"/>
      <c r="F5" s="1"/>
    </row>
    <row r="6" spans="2:6" ht="23.25">
      <c r="B6" s="33"/>
      <c r="D6" s="1"/>
      <c r="E6" s="1"/>
      <c r="F6" s="1"/>
    </row>
    <row r="7" spans="2:6" ht="23.25">
      <c r="B7" s="33"/>
      <c r="C7" s="1"/>
      <c r="D7" s="1"/>
      <c r="E7" s="1"/>
      <c r="F7" s="1"/>
    </row>
    <row r="8" spans="2:6" ht="23.25">
      <c r="B8" s="33"/>
      <c r="C8" s="1"/>
      <c r="D8" s="4"/>
      <c r="E8" s="1"/>
      <c r="F8" s="1"/>
    </row>
    <row r="9" spans="2:6" ht="23.25">
      <c r="B9" s="33"/>
      <c r="C9" s="1"/>
      <c r="D9" s="4"/>
      <c r="E9" s="1"/>
      <c r="F9" s="1"/>
    </row>
    <row r="10" spans="2:6" ht="60">
      <c r="B10" s="164" t="s">
        <v>330</v>
      </c>
      <c r="C10" s="1"/>
      <c r="D10" s="4"/>
      <c r="E10" s="1"/>
      <c r="F10" s="1"/>
    </row>
    <row r="11" spans="2:6" ht="23.25">
      <c r="B11" s="33" t="s">
        <v>71</v>
      </c>
      <c r="C11" s="4"/>
      <c r="D11" s="4"/>
      <c r="E11" s="1"/>
      <c r="F11" s="1"/>
    </row>
    <row r="12" spans="2:6" ht="23.25">
      <c r="B12" s="33" t="s">
        <v>159</v>
      </c>
      <c r="C12" s="4"/>
      <c r="D12" s="4"/>
      <c r="E12" s="1"/>
      <c r="F12" s="1"/>
    </row>
    <row r="13" spans="2:6" ht="23.25">
      <c r="B13" s="33" t="s">
        <v>160</v>
      </c>
      <c r="C13" s="4"/>
      <c r="D13" s="4"/>
      <c r="E13" s="1"/>
      <c r="F13" s="1"/>
    </row>
    <row r="14" spans="2:6" ht="23.25">
      <c r="B14" s="33" t="s">
        <v>161</v>
      </c>
      <c r="C14" s="4"/>
      <c r="D14" s="4"/>
      <c r="E14" s="1"/>
      <c r="F14" s="1"/>
    </row>
    <row r="15" spans="2:6" ht="23.25">
      <c r="B15" s="33" t="s">
        <v>127</v>
      </c>
      <c r="C15" s="4"/>
      <c r="D15" s="4"/>
      <c r="E15" s="1"/>
      <c r="F15" s="109"/>
    </row>
    <row r="16" spans="2:6" ht="23.25">
      <c r="B16" s="33" t="s">
        <v>265</v>
      </c>
      <c r="C16" s="4"/>
      <c r="D16" s="4"/>
      <c r="E16" s="1"/>
      <c r="F16" s="109"/>
    </row>
    <row r="17" spans="2:6" ht="23.25">
      <c r="B17" s="33" t="s">
        <v>225</v>
      </c>
      <c r="C17" s="4"/>
      <c r="D17" s="4"/>
      <c r="E17" s="1"/>
      <c r="F17" s="109"/>
    </row>
    <row r="18" spans="2:6" ht="23.25">
      <c r="B18" s="33" t="s">
        <v>329</v>
      </c>
      <c r="C18" s="4"/>
      <c r="D18" s="4"/>
      <c r="E18" s="1"/>
      <c r="F18" s="109"/>
    </row>
    <row r="19" spans="2:6" ht="23.25">
      <c r="B19" s="33" t="s">
        <v>24</v>
      </c>
      <c r="C19" s="4"/>
      <c r="D19" s="4"/>
      <c r="E19" s="1"/>
      <c r="F19" s="113"/>
    </row>
    <row r="20" spans="2:6" ht="23.25">
      <c r="B20" s="33" t="s">
        <v>206</v>
      </c>
      <c r="C20" s="4"/>
      <c r="D20" s="4"/>
      <c r="E20" s="1"/>
      <c r="F20" s="109"/>
    </row>
    <row r="21" spans="2:6" ht="23.25">
      <c r="B21" s="33" t="s">
        <v>18</v>
      </c>
      <c r="C21" s="4"/>
      <c r="D21" s="4"/>
      <c r="E21" s="1"/>
      <c r="F21" s="109"/>
    </row>
    <row r="22" spans="2:6" ht="23.25">
      <c r="B22" s="33" t="s">
        <v>28</v>
      </c>
      <c r="C22" s="4"/>
      <c r="D22" s="4"/>
      <c r="E22" s="1"/>
      <c r="F22" s="33"/>
    </row>
    <row r="23" spans="2:6" ht="23.25">
      <c r="B23" s="33" t="s">
        <v>13</v>
      </c>
      <c r="C23" s="4"/>
      <c r="D23" s="4"/>
      <c r="E23" s="1"/>
      <c r="F23" s="109"/>
    </row>
    <row r="24" spans="2:6" ht="23.25" customHeight="1">
      <c r="B24" s="33" t="s">
        <v>61</v>
      </c>
      <c r="C24" s="4"/>
      <c r="D24" s="4"/>
      <c r="E24" s="1"/>
      <c r="F24" s="114"/>
    </row>
    <row r="25" spans="2:6" ht="23.25">
      <c r="B25" s="33" t="s">
        <v>162</v>
      </c>
      <c r="C25" s="4"/>
      <c r="D25" s="4"/>
      <c r="E25" s="1"/>
      <c r="F25" s="23"/>
    </row>
    <row r="26" spans="2:6" ht="23.25">
      <c r="B26" s="33"/>
      <c r="C26" s="4"/>
      <c r="D26" s="4"/>
      <c r="E26" s="1"/>
      <c r="F26" s="109"/>
    </row>
    <row r="27" spans="2:6" ht="23.25">
      <c r="B27" s="33"/>
      <c r="C27" s="4"/>
      <c r="D27" s="4"/>
      <c r="E27" s="1"/>
      <c r="F27" s="109"/>
    </row>
    <row r="28" spans="2:6" ht="12.75" customHeight="1">
      <c r="B28" s="33"/>
      <c r="C28" s="4"/>
      <c r="D28" s="4"/>
      <c r="E28" s="1"/>
      <c r="F28" s="1"/>
    </row>
    <row r="29" spans="2:6" ht="12.75" customHeight="1">
      <c r="B29" s="33"/>
      <c r="C29" s="4"/>
      <c r="D29" s="4"/>
      <c r="E29" s="1"/>
      <c r="F29" s="1"/>
    </row>
    <row r="30" spans="2:6" ht="12.75" customHeight="1">
      <c r="B30" s="33"/>
      <c r="C30" s="4"/>
      <c r="D30" s="4"/>
      <c r="E30" s="1"/>
      <c r="F30" s="1"/>
    </row>
    <row r="31" spans="2:6" ht="12.75" customHeight="1">
      <c r="B31" s="33"/>
      <c r="C31" s="4"/>
      <c r="D31" s="4"/>
      <c r="E31" s="1"/>
      <c r="F31" s="1"/>
    </row>
    <row r="32" spans="2:6" ht="12.75" customHeight="1">
      <c r="B32" s="33"/>
      <c r="C32" s="28"/>
      <c r="D32" s="4"/>
      <c r="E32" s="1"/>
      <c r="F32" s="1"/>
    </row>
    <row r="33" spans="2:6" ht="12.75">
      <c r="B33" s="16"/>
      <c r="C33" s="7"/>
      <c r="D33" s="7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32"/>
      <c r="D35" s="13"/>
      <c r="E35" s="1"/>
      <c r="F35" s="1"/>
    </row>
    <row r="36" spans="2:6" ht="12.75">
      <c r="B36" s="16"/>
      <c r="C36" s="32"/>
      <c r="D36" s="4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4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2"/>
      <c r="C42" s="13"/>
      <c r="D42" s="13"/>
      <c r="E42" s="1"/>
      <c r="F42" s="1"/>
    </row>
    <row r="43" spans="2:6" ht="12.75">
      <c r="B43" s="12"/>
      <c r="C43" s="4"/>
      <c r="D43" s="4"/>
      <c r="E43" s="1"/>
      <c r="F43" s="1"/>
    </row>
    <row r="44" spans="2:6" ht="12.75">
      <c r="B44" s="16"/>
      <c r="C44" s="13"/>
      <c r="D44" s="13"/>
      <c r="E44" s="1"/>
      <c r="F44" s="1"/>
    </row>
    <row r="45" spans="2:6" ht="12.75">
      <c r="B45" s="12"/>
      <c r="C45" s="7"/>
      <c r="D45" s="7"/>
      <c r="E45" s="1"/>
      <c r="F45" s="1"/>
    </row>
    <row r="46" spans="2:6" ht="12.75">
      <c r="B46" s="16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21.75" customHeight="1">
      <c r="B50" s="16"/>
      <c r="C50" s="285"/>
      <c r="D50" s="285"/>
      <c r="E50" s="1"/>
      <c r="F50" s="1"/>
    </row>
    <row r="51" spans="2:6" ht="12.75">
      <c r="B51" s="16"/>
      <c r="C51" s="13"/>
      <c r="D51" s="13"/>
      <c r="E51" s="15"/>
      <c r="F51" s="5"/>
    </row>
    <row r="52" spans="2:6" ht="12.75">
      <c r="B52" s="16"/>
      <c r="C52" s="4"/>
      <c r="D52" s="4"/>
      <c r="E52" s="10"/>
      <c r="F52" s="5"/>
    </row>
    <row r="53" spans="2:6" ht="12.75">
      <c r="B53" s="12"/>
      <c r="C53" s="4"/>
      <c r="D53" s="4"/>
      <c r="E53" s="10"/>
      <c r="F53" s="5"/>
    </row>
    <row r="54" spans="2:6" ht="12.75">
      <c r="B54" s="16"/>
      <c r="C54" s="4"/>
      <c r="D54" s="4"/>
      <c r="E54" s="10"/>
      <c r="F54" s="5"/>
    </row>
    <row r="55" spans="2:6" ht="12.75">
      <c r="B55" s="12"/>
      <c r="C55" s="4"/>
      <c r="D55" s="4"/>
      <c r="E55" s="10"/>
      <c r="F55" s="5"/>
    </row>
    <row r="56" spans="2:6" ht="12.75">
      <c r="B56" s="16"/>
      <c r="C56" s="7"/>
      <c r="D56" s="7"/>
      <c r="E56" s="11"/>
      <c r="F56" s="8"/>
    </row>
    <row r="57" spans="2:6" ht="12.75">
      <c r="B57" s="16"/>
      <c r="C57" s="4"/>
      <c r="D57" s="4"/>
      <c r="E57" s="10"/>
      <c r="F57" s="5"/>
    </row>
    <row r="58" spans="2:6" ht="12.75">
      <c r="B58" s="16"/>
      <c r="C58" s="7"/>
      <c r="D58" s="7"/>
      <c r="E58" s="11"/>
      <c r="F58" s="8"/>
    </row>
    <row r="59" spans="2:6" ht="12.75">
      <c r="B59" s="16"/>
      <c r="C59" s="7"/>
      <c r="D59" s="7"/>
      <c r="E59" s="11"/>
      <c r="F59" s="8"/>
    </row>
    <row r="60" spans="2:6" ht="12.75">
      <c r="B60" s="16"/>
      <c r="C60" s="13"/>
      <c r="D60" s="13"/>
      <c r="E60" s="10"/>
      <c r="F60" s="14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4"/>
      <c r="D62" s="4"/>
      <c r="E62" s="10"/>
      <c r="F62" s="5"/>
    </row>
    <row r="63" spans="2:6" ht="12.75">
      <c r="B63" s="16"/>
      <c r="C63" s="4"/>
      <c r="D63" s="4"/>
      <c r="E63" s="10"/>
      <c r="F63" s="5"/>
    </row>
    <row r="64" spans="2:6" ht="12.75">
      <c r="B64" s="12"/>
      <c r="C64" s="4"/>
      <c r="D64" s="4"/>
      <c r="E64" s="10"/>
      <c r="F64" s="5"/>
    </row>
    <row r="65" spans="2:6" ht="12.75">
      <c r="B65" s="16"/>
      <c r="C65" s="4"/>
      <c r="D65" s="4"/>
      <c r="E65" s="10"/>
      <c r="F65" s="5"/>
    </row>
    <row r="66" spans="2:6" ht="12.75">
      <c r="B66" s="12"/>
      <c r="C66" s="4"/>
      <c r="D66" s="4"/>
      <c r="E66" s="10"/>
      <c r="F66" s="5"/>
    </row>
    <row r="67" spans="2:6" ht="12.75">
      <c r="B67" s="16"/>
      <c r="C67" s="4"/>
      <c r="D67" s="4"/>
      <c r="E67" s="10"/>
      <c r="F67" s="5"/>
    </row>
    <row r="68" spans="2:6" ht="12.75">
      <c r="B68" s="12"/>
      <c r="C68" s="16"/>
      <c r="D68" s="16"/>
      <c r="E68" s="25"/>
      <c r="F68" s="17"/>
    </row>
    <row r="69" spans="2:6" ht="12.75">
      <c r="B69" s="19"/>
      <c r="C69" s="7"/>
      <c r="D69" s="7"/>
      <c r="E69" s="11"/>
      <c r="F69" s="8"/>
    </row>
    <row r="70" spans="2:6" ht="12.75">
      <c r="B70" s="19"/>
      <c r="C70" s="16"/>
      <c r="D70" s="16"/>
      <c r="E70" s="25"/>
      <c r="F70" s="17"/>
    </row>
    <row r="71" spans="2:6" ht="12.75">
      <c r="B71" s="19"/>
      <c r="C71" s="12"/>
      <c r="D71" s="12"/>
      <c r="E71" s="26"/>
      <c r="F71" s="27"/>
    </row>
    <row r="72" spans="3:6" ht="12.75">
      <c r="C72" s="4"/>
      <c r="D72" s="4"/>
      <c r="E72" s="10"/>
      <c r="F72" s="5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16"/>
      <c r="D79" s="16"/>
      <c r="E79" s="25"/>
      <c r="F79" s="17"/>
    </row>
    <row r="80" spans="3:6" ht="12.75">
      <c r="C80" s="7"/>
      <c r="D80" s="7"/>
      <c r="E80" s="11"/>
      <c r="F80" s="8"/>
    </row>
    <row r="81" spans="3:6" ht="12.75">
      <c r="C81" s="16"/>
      <c r="D81" s="16"/>
      <c r="E81" s="25"/>
      <c r="F81" s="17"/>
    </row>
    <row r="82" spans="3:6" ht="12.75">
      <c r="C82" s="7"/>
      <c r="D82" s="7"/>
      <c r="E82" s="11"/>
      <c r="F82" s="8"/>
    </row>
    <row r="83" spans="3:6" ht="12.75">
      <c r="C83" s="29"/>
      <c r="D83" s="16"/>
      <c r="E83" s="25"/>
      <c r="F83" s="17"/>
    </row>
    <row r="84" spans="3:6" ht="12.75">
      <c r="C84" s="7"/>
      <c r="D84" s="7"/>
      <c r="E84" s="11"/>
      <c r="F84" s="8"/>
    </row>
  </sheetData>
  <sheetProtection/>
  <mergeCells count="1">
    <mergeCell ref="C50:D50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'Pochodne instrumenty finansowe'!A1" display="Przychody i koszty dotyczące aktywów i zobowiązań z tytułu pochodnych instrumentów finansowych"/>
    <hyperlink ref="B19" location="'Segment PiW 2020-2022'!Obszar_wydruku" display="Poszukiwanie i Wydobycie"/>
    <hyperlink ref="B20" location="'Segment OiM 2020-2022'!Obszar_wydruku" display="Obrót i Magazynowanie"/>
    <hyperlink ref="B21" location="'Segment D 2020-2022'!Tytuły_wydruku" display="Dystrybucja"/>
    <hyperlink ref="B22" location="'Segment W 2020-2022'!Tytuły_wydruku" display="Wytwarzanie"/>
    <hyperlink ref="B23" location="'Segment Poz 2020-2022'!Tytuły_wydruku" display="Pozostałe"/>
    <hyperlink ref="B24" location="'Dane operacyjne'!A1" display="Dane operacyjne"/>
    <hyperlink ref="B25" location="'Struktura odbiorców 2013-2022'!Tytuły_wydruku" display="Wolumen sprzedaży gazu według grupy odbiorców"/>
    <hyperlink ref="B17" location="'Rachunkowość zabezpieczeń'!A1" display="Rachunkowość zabezpieczeń"/>
    <hyperlink ref="B18" location="'Segmenty działalności Q'!Obszar_wydruku" display="Segmenty działalności w pierwszym kwartale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E22"/>
  <sheetViews>
    <sheetView showGridLines="0" zoomScale="85" zoomScaleNormal="85" zoomScalePageLayoutView="0" workbookViewId="0" topLeftCell="A1">
      <selection activeCell="E33" sqref="E33"/>
    </sheetView>
  </sheetViews>
  <sheetFormatPr defaultColWidth="9.140625" defaultRowHeight="12.75"/>
  <cols>
    <col min="1" max="1" width="1.28515625" style="118" customWidth="1"/>
    <col min="2" max="2" width="87.7109375" style="118" customWidth="1"/>
    <col min="3" max="3" width="20.7109375" style="118" customWidth="1"/>
    <col min="4" max="4" width="10.7109375" style="128" customWidth="1"/>
    <col min="5" max="12" width="20.7109375" style="118" customWidth="1"/>
    <col min="13" max="22" width="17.7109375" style="118" customWidth="1"/>
    <col min="23" max="27" width="17.7109375" style="118" hidden="1" customWidth="1"/>
    <col min="28" max="16384" width="9.140625" style="118" customWidth="1"/>
  </cols>
  <sheetData>
    <row r="1" spans="2:12" ht="23.25" customHeight="1">
      <c r="B1" s="33" t="s">
        <v>192</v>
      </c>
      <c r="C1" s="33"/>
      <c r="D1" s="226"/>
      <c r="E1" s="33"/>
      <c r="F1" s="33"/>
      <c r="G1" s="33"/>
      <c r="H1" s="33"/>
      <c r="I1" s="33"/>
      <c r="J1" s="33"/>
      <c r="K1" s="33"/>
      <c r="L1" s="33"/>
    </row>
    <row r="2" spans="2:12" ht="15.75" customHeight="1">
      <c r="B2" s="120"/>
      <c r="C2" s="120"/>
      <c r="D2" s="227"/>
      <c r="E2" s="215"/>
      <c r="F2" s="215"/>
      <c r="G2" s="215"/>
      <c r="H2" s="215"/>
      <c r="I2" s="215"/>
      <c r="J2" s="215"/>
      <c r="K2" s="215"/>
      <c r="L2" s="215"/>
    </row>
    <row r="3" spans="2:12" ht="12.75">
      <c r="B3" s="121"/>
      <c r="C3" s="121"/>
      <c r="D3" s="228"/>
      <c r="E3" s="121"/>
      <c r="F3" s="121"/>
      <c r="G3" s="121"/>
      <c r="H3" s="121"/>
      <c r="I3" s="121"/>
      <c r="J3" s="121"/>
      <c r="K3" s="121"/>
      <c r="L3" s="121"/>
    </row>
    <row r="4" spans="2:18" ht="75.75" customHeight="1">
      <c r="B4" s="69" t="s">
        <v>24</v>
      </c>
      <c r="C4" s="71" t="s">
        <v>314</v>
      </c>
      <c r="D4" s="224"/>
      <c r="E4" s="206" t="s">
        <v>292</v>
      </c>
      <c r="F4" s="108" t="s">
        <v>286</v>
      </c>
      <c r="G4" s="108" t="s">
        <v>281</v>
      </c>
      <c r="H4" s="71" t="s">
        <v>263</v>
      </c>
      <c r="I4" s="206" t="s">
        <v>253</v>
      </c>
      <c r="J4" s="206" t="s">
        <v>248</v>
      </c>
      <c r="K4" s="108" t="s">
        <v>242</v>
      </c>
      <c r="L4" s="71" t="s">
        <v>236</v>
      </c>
      <c r="M4" s="122"/>
      <c r="N4" s="122"/>
      <c r="O4" s="122"/>
      <c r="P4" s="122"/>
      <c r="Q4" s="122"/>
      <c r="R4" s="122"/>
    </row>
    <row r="5" spans="2:18" ht="12" customHeight="1">
      <c r="B5" s="67"/>
      <c r="C5" s="161" t="s">
        <v>195</v>
      </c>
      <c r="D5" s="67"/>
      <c r="E5" s="106" t="s">
        <v>195</v>
      </c>
      <c r="F5" s="98" t="s">
        <v>195</v>
      </c>
      <c r="G5" s="223" t="s">
        <v>195</v>
      </c>
      <c r="H5" s="100" t="s">
        <v>195</v>
      </c>
      <c r="I5" s="106" t="s">
        <v>195</v>
      </c>
      <c r="J5" s="106" t="s">
        <v>195</v>
      </c>
      <c r="K5" s="98" t="s">
        <v>195</v>
      </c>
      <c r="L5" s="100" t="s">
        <v>195</v>
      </c>
      <c r="M5" s="122"/>
      <c r="N5" s="122"/>
      <c r="O5" s="122"/>
      <c r="P5" s="122"/>
      <c r="Q5" s="122"/>
      <c r="R5" s="122"/>
    </row>
    <row r="6" spans="2:18" ht="12" customHeight="1" thickBot="1">
      <c r="B6" s="101"/>
      <c r="C6" s="102"/>
      <c r="D6" s="67"/>
      <c r="E6" s="202"/>
      <c r="F6" s="101"/>
      <c r="G6" s="104"/>
      <c r="H6" s="243"/>
      <c r="I6" s="202"/>
      <c r="J6" s="202"/>
      <c r="K6" s="101"/>
      <c r="L6" s="243"/>
      <c r="M6" s="123"/>
      <c r="N6" s="122"/>
      <c r="O6" s="122"/>
      <c r="P6" s="122"/>
      <c r="Q6" s="122"/>
      <c r="R6" s="122"/>
    </row>
    <row r="7" spans="2:14" ht="12.75" customHeight="1">
      <c r="B7" s="111" t="s">
        <v>15</v>
      </c>
      <c r="C7" s="41">
        <f>'Segmenty działalności Q1'!C8</f>
        <v>1750</v>
      </c>
      <c r="D7" s="111"/>
      <c r="E7" s="148">
        <v>1565</v>
      </c>
      <c r="F7" s="44">
        <v>1047</v>
      </c>
      <c r="G7" s="44">
        <v>982</v>
      </c>
      <c r="H7" s="41">
        <v>760</v>
      </c>
      <c r="I7" s="148">
        <v>791</v>
      </c>
      <c r="J7" s="148">
        <v>636</v>
      </c>
      <c r="K7" s="44">
        <v>585</v>
      </c>
      <c r="L7" s="41">
        <v>742</v>
      </c>
      <c r="N7" s="122"/>
    </row>
    <row r="8" spans="2:31" ht="12.75" customHeight="1">
      <c r="B8" s="111" t="s">
        <v>202</v>
      </c>
      <c r="C8" s="41">
        <f>'Segmenty działalności Q1'!C9</f>
        <v>7603</v>
      </c>
      <c r="D8" s="111"/>
      <c r="E8" s="148">
        <v>7293</v>
      </c>
      <c r="F8" s="44">
        <v>2194</v>
      </c>
      <c r="G8" s="44">
        <v>1023</v>
      </c>
      <c r="H8" s="41">
        <v>1026</v>
      </c>
      <c r="I8" s="148">
        <v>741</v>
      </c>
      <c r="J8" s="148">
        <v>323</v>
      </c>
      <c r="K8" s="44">
        <v>266</v>
      </c>
      <c r="L8" s="41">
        <v>529</v>
      </c>
      <c r="M8" s="122"/>
      <c r="N8" s="122"/>
      <c r="O8" s="122"/>
      <c r="P8" s="122"/>
      <c r="Q8" s="122"/>
      <c r="R8" s="122"/>
      <c r="AE8" s="122"/>
    </row>
    <row r="9" spans="2:31" ht="13.5" customHeight="1" thickBot="1">
      <c r="B9" s="116" t="s">
        <v>208</v>
      </c>
      <c r="C9" s="75">
        <f>'Segmenty działalności Q1'!C10</f>
        <v>9353</v>
      </c>
      <c r="D9" s="221"/>
      <c r="E9" s="200">
        <v>8858</v>
      </c>
      <c r="F9" s="77">
        <v>3241</v>
      </c>
      <c r="G9" s="77">
        <v>2005</v>
      </c>
      <c r="H9" s="75">
        <v>1786</v>
      </c>
      <c r="I9" s="200">
        <v>1532</v>
      </c>
      <c r="J9" s="200">
        <v>959</v>
      </c>
      <c r="K9" s="77">
        <v>850.6</v>
      </c>
      <c r="L9" s="75">
        <v>1270.6</v>
      </c>
      <c r="N9" s="122"/>
      <c r="AE9" s="122"/>
    </row>
    <row r="10" spans="2:31" ht="12.75" customHeight="1">
      <c r="B10" s="111" t="s">
        <v>21</v>
      </c>
      <c r="C10" s="41">
        <f>'Segmenty działalności Q1'!C11</f>
        <v>-659</v>
      </c>
      <c r="D10" s="111"/>
      <c r="E10" s="148">
        <v>-539</v>
      </c>
      <c r="F10" s="44">
        <v>-333</v>
      </c>
      <c r="G10" s="44">
        <v>-278</v>
      </c>
      <c r="H10" s="41">
        <v>-302</v>
      </c>
      <c r="I10" s="148">
        <v>-337</v>
      </c>
      <c r="J10" s="148">
        <v>-315</v>
      </c>
      <c r="K10" s="44">
        <v>-321</v>
      </c>
      <c r="L10" s="41">
        <v>-275</v>
      </c>
      <c r="N10" s="122"/>
      <c r="S10" s="95"/>
      <c r="T10" s="95"/>
      <c r="U10" s="95"/>
      <c r="V10" s="95"/>
      <c r="W10" s="124"/>
      <c r="X10" s="95"/>
      <c r="Y10" s="95"/>
      <c r="Z10" s="95"/>
      <c r="AA10" s="95"/>
      <c r="AB10" s="125"/>
      <c r="AC10" s="122"/>
      <c r="AD10" s="122"/>
      <c r="AE10" s="122"/>
    </row>
    <row r="11" spans="2:31" ht="12.75" customHeight="1">
      <c r="B11" s="111" t="s">
        <v>203</v>
      </c>
      <c r="C11" s="41">
        <f>'Segmenty działalności Q1'!C12</f>
        <v>-197</v>
      </c>
      <c r="D11" s="111"/>
      <c r="E11" s="148">
        <v>-217</v>
      </c>
      <c r="F11" s="44">
        <v>-97</v>
      </c>
      <c r="G11" s="44">
        <v>-44</v>
      </c>
      <c r="H11" s="41">
        <v>-97</v>
      </c>
      <c r="I11" s="148">
        <v>-114.60000000000002</v>
      </c>
      <c r="J11" s="148">
        <v>-48</v>
      </c>
      <c r="K11" s="44">
        <v>-45</v>
      </c>
      <c r="L11" s="41">
        <v>-105</v>
      </c>
      <c r="N11" s="122"/>
      <c r="S11" s="95"/>
      <c r="T11" s="95"/>
      <c r="U11" s="95"/>
      <c r="V11" s="95"/>
      <c r="W11" s="95"/>
      <c r="X11" s="95"/>
      <c r="Y11" s="95"/>
      <c r="Z11" s="95"/>
      <c r="AA11" s="95"/>
      <c r="AB11" s="125"/>
      <c r="AC11" s="122"/>
      <c r="AD11" s="122"/>
      <c r="AE11" s="122"/>
    </row>
    <row r="12" spans="2:31" ht="12.75" customHeight="1">
      <c r="B12" s="111" t="s">
        <v>14</v>
      </c>
      <c r="C12" s="41">
        <f>'Segmenty działalności Q1'!C13</f>
        <v>-228</v>
      </c>
      <c r="D12" s="111"/>
      <c r="E12" s="148">
        <v>-271</v>
      </c>
      <c r="F12" s="44">
        <v>-215</v>
      </c>
      <c r="G12" s="44">
        <v>-221</v>
      </c>
      <c r="H12" s="41">
        <v>-221</v>
      </c>
      <c r="I12" s="148">
        <v>-246.79999999999995</v>
      </c>
      <c r="J12" s="148">
        <v>-213</v>
      </c>
      <c r="K12" s="44">
        <v>-232</v>
      </c>
      <c r="L12" s="41">
        <v>-218</v>
      </c>
      <c r="N12" s="122"/>
      <c r="S12" s="95"/>
      <c r="T12" s="95"/>
      <c r="U12" s="95"/>
      <c r="V12" s="95"/>
      <c r="W12" s="95"/>
      <c r="X12" s="95"/>
      <c r="Y12" s="95"/>
      <c r="Z12" s="95"/>
      <c r="AA12" s="95"/>
      <c r="AB12" s="125"/>
      <c r="AC12" s="122"/>
      <c r="AD12" s="122"/>
      <c r="AE12" s="122"/>
    </row>
    <row r="13" spans="2:31" ht="12.75" customHeight="1">
      <c r="B13" s="111" t="s">
        <v>22</v>
      </c>
      <c r="C13" s="41">
        <f>'Segmenty działalności Q1'!C14</f>
        <v>-290</v>
      </c>
      <c r="D13" s="111"/>
      <c r="E13" s="148">
        <v>-325</v>
      </c>
      <c r="F13" s="44">
        <v>-193</v>
      </c>
      <c r="G13" s="44">
        <v>-180</v>
      </c>
      <c r="H13" s="41">
        <v>-154</v>
      </c>
      <c r="I13" s="148">
        <v>-174.9</v>
      </c>
      <c r="J13" s="148">
        <v>-145.07999999999998</v>
      </c>
      <c r="K13" s="44">
        <v>-139.92</v>
      </c>
      <c r="L13" s="41">
        <v>-158</v>
      </c>
      <c r="M13" s="122"/>
      <c r="N13" s="122"/>
      <c r="S13" s="95"/>
      <c r="T13" s="95"/>
      <c r="U13" s="95"/>
      <c r="V13" s="95"/>
      <c r="W13" s="95"/>
      <c r="X13" s="95"/>
      <c r="Y13" s="95"/>
      <c r="Z13" s="95"/>
      <c r="AA13" s="95"/>
      <c r="AB13" s="125"/>
      <c r="AC13" s="122"/>
      <c r="AD13" s="122"/>
      <c r="AE13" s="122"/>
    </row>
    <row r="14" spans="2:31" ht="12.75" customHeight="1">
      <c r="B14" s="111" t="s">
        <v>29</v>
      </c>
      <c r="C14" s="41">
        <f>'Segmenty działalności Q1'!C15</f>
        <v>-138</v>
      </c>
      <c r="D14" s="111"/>
      <c r="E14" s="148">
        <v>-132</v>
      </c>
      <c r="F14" s="44">
        <v>-56</v>
      </c>
      <c r="G14" s="44">
        <v>-49</v>
      </c>
      <c r="H14" s="41">
        <v>-53</v>
      </c>
      <c r="I14" s="148">
        <v>-49.400000000000006</v>
      </c>
      <c r="J14" s="148">
        <v>-53</v>
      </c>
      <c r="K14" s="44">
        <v>-55</v>
      </c>
      <c r="L14" s="41">
        <v>-53</v>
      </c>
      <c r="N14" s="122"/>
      <c r="S14" s="95"/>
      <c r="T14" s="95"/>
      <c r="U14" s="95"/>
      <c r="V14" s="95"/>
      <c r="W14" s="95"/>
      <c r="X14" s="95"/>
      <c r="Y14" s="95"/>
      <c r="Z14" s="95"/>
      <c r="AA14" s="95"/>
      <c r="AB14" s="125"/>
      <c r="AC14" s="122"/>
      <c r="AD14" s="122"/>
      <c r="AE14" s="122"/>
    </row>
    <row r="15" spans="2:31" ht="12.75" customHeight="1">
      <c r="B15" s="111" t="s">
        <v>196</v>
      </c>
      <c r="C15" s="41">
        <f>'Segmenty działalności Q1'!C16</f>
        <v>-21</v>
      </c>
      <c r="D15" s="111"/>
      <c r="E15" s="148">
        <v>280</v>
      </c>
      <c r="F15" s="44">
        <v>5</v>
      </c>
      <c r="G15" s="44">
        <v>130</v>
      </c>
      <c r="H15" s="41">
        <v>10</v>
      </c>
      <c r="I15" s="148">
        <v>-746.7</v>
      </c>
      <c r="J15" s="148">
        <v>-5</v>
      </c>
      <c r="K15" s="44">
        <v>-155</v>
      </c>
      <c r="L15" s="41">
        <v>-776</v>
      </c>
      <c r="N15" s="122"/>
      <c r="S15" s="95"/>
      <c r="T15" s="95"/>
      <c r="U15" s="95"/>
      <c r="V15" s="95"/>
      <c r="W15" s="95"/>
      <c r="X15" s="95"/>
      <c r="Y15" s="95"/>
      <c r="Z15" s="95"/>
      <c r="AA15" s="95"/>
      <c r="AB15" s="125"/>
      <c r="AC15" s="122"/>
      <c r="AD15" s="122"/>
      <c r="AE15" s="122"/>
    </row>
    <row r="16" spans="2:31" ht="12.75" customHeight="1">
      <c r="B16" s="111" t="s">
        <v>1</v>
      </c>
      <c r="C16" s="41">
        <f>'Segmenty działalności Q1'!C17</f>
        <v>64</v>
      </c>
      <c r="D16" s="111"/>
      <c r="E16" s="148">
        <v>90</v>
      </c>
      <c r="F16" s="44">
        <v>98</v>
      </c>
      <c r="G16" s="44">
        <v>94</v>
      </c>
      <c r="H16" s="41">
        <v>96</v>
      </c>
      <c r="I16" s="148">
        <v>103.80000000000001</v>
      </c>
      <c r="J16" s="148">
        <v>122</v>
      </c>
      <c r="K16" s="44">
        <v>130</v>
      </c>
      <c r="L16" s="41">
        <v>138</v>
      </c>
      <c r="N16" s="122"/>
      <c r="S16" s="95"/>
      <c r="T16" s="95"/>
      <c r="U16" s="95"/>
      <c r="V16" s="95"/>
      <c r="W16" s="95"/>
      <c r="X16" s="95"/>
      <c r="Y16" s="95"/>
      <c r="Z16" s="95"/>
      <c r="AA16" s="95"/>
      <c r="AB16" s="125"/>
      <c r="AC16" s="122"/>
      <c r="AD16" s="122"/>
      <c r="AE16" s="122"/>
    </row>
    <row r="17" spans="2:31" ht="12.75" customHeight="1">
      <c r="B17" s="111" t="s">
        <v>47</v>
      </c>
      <c r="C17" s="41">
        <f>'Segmenty działalności Q1'!C18</f>
        <v>-97</v>
      </c>
      <c r="D17" s="111"/>
      <c r="E17" s="148">
        <v>-177</v>
      </c>
      <c r="F17" s="44">
        <v>-113</v>
      </c>
      <c r="G17" s="44">
        <v>-329</v>
      </c>
      <c r="H17" s="41">
        <v>-18</v>
      </c>
      <c r="I17" s="148">
        <v>-96.8</v>
      </c>
      <c r="J17" s="148">
        <v>-138.92000000000007</v>
      </c>
      <c r="K17" s="44">
        <v>-181.08</v>
      </c>
      <c r="L17" s="41">
        <v>-28</v>
      </c>
      <c r="N17" s="122"/>
      <c r="S17" s="95"/>
      <c r="T17" s="95"/>
      <c r="U17" s="95"/>
      <c r="V17" s="95"/>
      <c r="W17" s="95"/>
      <c r="X17" s="95"/>
      <c r="Y17" s="95"/>
      <c r="Z17" s="95"/>
      <c r="AA17" s="95"/>
      <c r="AB17" s="125"/>
      <c r="AC17" s="122"/>
      <c r="AD17" s="122"/>
      <c r="AE17" s="122"/>
    </row>
    <row r="18" spans="2:31" ht="13.5" customHeight="1" thickBot="1">
      <c r="B18" s="116" t="s">
        <v>5</v>
      </c>
      <c r="C18" s="75">
        <f>'Segmenty działalności Q1'!C19</f>
        <v>-1566</v>
      </c>
      <c r="D18" s="221"/>
      <c r="E18" s="200">
        <v>-1291</v>
      </c>
      <c r="F18" s="77">
        <v>-904</v>
      </c>
      <c r="G18" s="77">
        <v>-877</v>
      </c>
      <c r="H18" s="75">
        <v>-739</v>
      </c>
      <c r="I18" s="200">
        <v>-1662.1</v>
      </c>
      <c r="J18" s="200">
        <v>-796.4</v>
      </c>
      <c r="K18" s="77">
        <v>-999</v>
      </c>
      <c r="L18" s="75">
        <v>-1475</v>
      </c>
      <c r="N18" s="122"/>
      <c r="S18" s="95"/>
      <c r="T18" s="95"/>
      <c r="U18" s="95"/>
      <c r="V18" s="95"/>
      <c r="W18" s="95"/>
      <c r="X18" s="95"/>
      <c r="Y18" s="95"/>
      <c r="Z18" s="95"/>
      <c r="AA18" s="95"/>
      <c r="AB18" s="125"/>
      <c r="AC18" s="122"/>
      <c r="AD18" s="122"/>
      <c r="AE18" s="122"/>
    </row>
    <row r="19" spans="2:31" ht="13.5" customHeight="1" thickBot="1">
      <c r="B19" s="116" t="s">
        <v>52</v>
      </c>
      <c r="C19" s="244">
        <f>'Segmenty działalności Q1'!C20</f>
        <v>8446</v>
      </c>
      <c r="D19" s="221"/>
      <c r="E19" s="268">
        <v>8106</v>
      </c>
      <c r="F19" s="115">
        <v>2670</v>
      </c>
      <c r="G19" s="77">
        <v>1406</v>
      </c>
      <c r="H19" s="244">
        <v>1348</v>
      </c>
      <c r="I19" s="268">
        <v>206.5</v>
      </c>
      <c r="J19" s="268">
        <v>477.5</v>
      </c>
      <c r="K19" s="115">
        <v>172.5</v>
      </c>
      <c r="L19" s="244">
        <v>70.5</v>
      </c>
      <c r="M19" s="126"/>
      <c r="N19" s="122"/>
      <c r="AE19" s="122"/>
    </row>
    <row r="20" spans="2:31" ht="13.5" customHeight="1" thickBot="1">
      <c r="B20" s="116" t="s">
        <v>158</v>
      </c>
      <c r="C20" s="244">
        <f>'Segmenty działalności Q1'!C21</f>
        <v>7787</v>
      </c>
      <c r="D20" s="221"/>
      <c r="E20" s="268">
        <v>7567</v>
      </c>
      <c r="F20" s="115">
        <v>2337</v>
      </c>
      <c r="G20" s="77">
        <v>1128</v>
      </c>
      <c r="H20" s="244">
        <v>1046</v>
      </c>
      <c r="I20" s="268">
        <v>-130.4</v>
      </c>
      <c r="J20" s="268">
        <v>162.5</v>
      </c>
      <c r="K20" s="115">
        <v>-148.4</v>
      </c>
      <c r="L20" s="244">
        <v>-204.4</v>
      </c>
      <c r="M20" s="127"/>
      <c r="N20" s="122"/>
      <c r="O20" s="122"/>
      <c r="P20" s="122"/>
      <c r="Q20" s="122"/>
      <c r="R20" s="122"/>
      <c r="AD20" s="122"/>
      <c r="AE20" s="122"/>
    </row>
    <row r="21" spans="2:31" ht="12.75" customHeight="1">
      <c r="B21" s="128"/>
      <c r="C21" s="128"/>
      <c r="E21" s="128"/>
      <c r="F21" s="128"/>
      <c r="G21" s="128"/>
      <c r="H21" s="128"/>
      <c r="I21" s="128"/>
      <c r="J21" s="128"/>
      <c r="K21" s="128"/>
      <c r="L21" s="128"/>
      <c r="M21" s="122"/>
      <c r="N21" s="122"/>
      <c r="O21" s="122"/>
      <c r="P21" s="122"/>
      <c r="Q21" s="122"/>
      <c r="R21" s="122"/>
      <c r="AD21" s="122"/>
      <c r="AE21" s="122"/>
    </row>
    <row r="22" spans="2:31" ht="15.75" customHeight="1">
      <c r="B22" s="130"/>
      <c r="C22" s="130"/>
      <c r="D22" s="229"/>
      <c r="E22" s="130"/>
      <c r="F22" s="130"/>
      <c r="G22" s="245"/>
      <c r="H22" s="130"/>
      <c r="I22" s="130"/>
      <c r="J22" s="130"/>
      <c r="K22" s="130"/>
      <c r="L22" s="130"/>
      <c r="N22" s="122"/>
      <c r="O22" s="122"/>
      <c r="P22" s="122"/>
      <c r="Q22" s="122"/>
      <c r="R22" s="122"/>
      <c r="AD22" s="122"/>
      <c r="AE22" s="12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4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3" width="20.7109375" style="118" customWidth="1"/>
    <col min="4" max="4" width="10.7109375" style="128" customWidth="1"/>
    <col min="5" max="12" width="20.7109375" style="1" customWidth="1"/>
    <col min="13" max="14" width="17.7109375" style="1" customWidth="1"/>
    <col min="15" max="19" width="17.7109375" style="1" hidden="1" customWidth="1"/>
    <col min="20" max="16384" width="9.140625" style="1" customWidth="1"/>
  </cols>
  <sheetData>
    <row r="1" spans="2:12" ht="23.25" customHeight="1">
      <c r="B1" s="33" t="s">
        <v>192</v>
      </c>
      <c r="C1" s="33"/>
      <c r="D1" s="226"/>
      <c r="E1" s="33"/>
      <c r="F1" s="33"/>
      <c r="G1" s="33"/>
      <c r="H1" s="33"/>
      <c r="I1" s="33"/>
      <c r="J1" s="33"/>
      <c r="K1" s="33"/>
      <c r="L1" s="33"/>
    </row>
    <row r="2" spans="2:12" ht="15.75" customHeight="1">
      <c r="B2" s="34"/>
      <c r="C2" s="120"/>
      <c r="D2" s="227"/>
      <c r="E2" s="35"/>
      <c r="F2" s="35"/>
      <c r="G2" s="35"/>
      <c r="H2" s="35"/>
      <c r="I2" s="35"/>
      <c r="J2" s="35"/>
      <c r="K2" s="35"/>
      <c r="L2" s="35"/>
    </row>
    <row r="3" spans="2:12" ht="12.75">
      <c r="B3" s="2"/>
      <c r="C3" s="121"/>
      <c r="D3" s="228"/>
      <c r="E3" s="121"/>
      <c r="F3" s="121"/>
      <c r="G3" s="2"/>
      <c r="H3" s="121"/>
      <c r="I3" s="121"/>
      <c r="J3" s="121"/>
      <c r="K3" s="121"/>
      <c r="L3" s="121"/>
    </row>
    <row r="4" spans="2:13" ht="75.75" customHeight="1">
      <c r="B4" s="69" t="s">
        <v>206</v>
      </c>
      <c r="C4" s="71" t="s">
        <v>314</v>
      </c>
      <c r="D4" s="224"/>
      <c r="E4" s="206" t="s">
        <v>292</v>
      </c>
      <c r="F4" s="108" t="s">
        <v>286</v>
      </c>
      <c r="G4" s="108" t="s">
        <v>281</v>
      </c>
      <c r="H4" s="71" t="s">
        <v>263</v>
      </c>
      <c r="I4" s="206" t="s">
        <v>253</v>
      </c>
      <c r="J4" s="206" t="s">
        <v>248</v>
      </c>
      <c r="K4" s="108" t="s">
        <v>242</v>
      </c>
      <c r="L4" s="71" t="s">
        <v>236</v>
      </c>
      <c r="M4" s="109"/>
    </row>
    <row r="5" spans="2:13" ht="12" customHeight="1">
      <c r="B5" s="67"/>
      <c r="C5" s="161" t="s">
        <v>195</v>
      </c>
      <c r="D5" s="67"/>
      <c r="E5" s="106" t="s">
        <v>195</v>
      </c>
      <c r="F5" s="98" t="s">
        <v>195</v>
      </c>
      <c r="G5" s="223" t="s">
        <v>195</v>
      </c>
      <c r="H5" s="100" t="s">
        <v>195</v>
      </c>
      <c r="I5" s="106" t="s">
        <v>195</v>
      </c>
      <c r="J5" s="106" t="s">
        <v>195</v>
      </c>
      <c r="K5" s="98" t="s">
        <v>195</v>
      </c>
      <c r="L5" s="100" t="s">
        <v>195</v>
      </c>
      <c r="M5" s="109"/>
    </row>
    <row r="6" spans="2:13" ht="12" customHeight="1" thickBot="1">
      <c r="B6" s="101"/>
      <c r="C6" s="102"/>
      <c r="D6" s="67"/>
      <c r="E6" s="202"/>
      <c r="F6" s="101"/>
      <c r="G6" s="104"/>
      <c r="H6" s="243"/>
      <c r="I6" s="202"/>
      <c r="J6" s="202"/>
      <c r="K6" s="101"/>
      <c r="L6" s="243"/>
      <c r="M6" s="109"/>
    </row>
    <row r="7" spans="2:13" ht="12.75" customHeight="1">
      <c r="B7" s="38" t="s">
        <v>15</v>
      </c>
      <c r="C7" s="41">
        <f>'Segmenty działalności Q1'!D8</f>
        <v>42834</v>
      </c>
      <c r="D7" s="111"/>
      <c r="E7" s="148">
        <v>28527</v>
      </c>
      <c r="F7" s="44">
        <v>10146</v>
      </c>
      <c r="G7" s="44">
        <v>7795</v>
      </c>
      <c r="H7" s="41">
        <v>11339</v>
      </c>
      <c r="I7" s="148">
        <v>8960</v>
      </c>
      <c r="J7" s="148">
        <v>4578</v>
      </c>
      <c r="K7" s="44">
        <v>5332</v>
      </c>
      <c r="L7" s="41">
        <v>10980</v>
      </c>
      <c r="M7" s="109"/>
    </row>
    <row r="8" spans="2:23" ht="12.75" customHeight="1">
      <c r="B8" s="38" t="s">
        <v>202</v>
      </c>
      <c r="C8" s="41">
        <f>'Segmenty działalności Q1'!D9</f>
        <v>1970</v>
      </c>
      <c r="D8" s="111"/>
      <c r="E8" s="148">
        <v>1498</v>
      </c>
      <c r="F8" s="44">
        <v>317</v>
      </c>
      <c r="G8" s="44">
        <v>176</v>
      </c>
      <c r="H8" s="41">
        <v>149</v>
      </c>
      <c r="I8" s="148">
        <v>604</v>
      </c>
      <c r="J8" s="148">
        <v>64</v>
      </c>
      <c r="K8" s="44">
        <v>63</v>
      </c>
      <c r="L8" s="41">
        <v>62</v>
      </c>
      <c r="M8" s="109"/>
      <c r="W8" s="3"/>
    </row>
    <row r="9" spans="2:23" ht="13.5" customHeight="1" thickBot="1">
      <c r="B9" s="74" t="s">
        <v>208</v>
      </c>
      <c r="C9" s="75">
        <f>'Segmenty działalności Q1'!D10</f>
        <v>44804</v>
      </c>
      <c r="D9" s="221"/>
      <c r="E9" s="200">
        <v>30025</v>
      </c>
      <c r="F9" s="77">
        <v>10463</v>
      </c>
      <c r="G9" s="77">
        <v>7971</v>
      </c>
      <c r="H9" s="75">
        <v>11488</v>
      </c>
      <c r="I9" s="200">
        <v>9564</v>
      </c>
      <c r="J9" s="200">
        <v>4642</v>
      </c>
      <c r="K9" s="77">
        <v>5395</v>
      </c>
      <c r="L9" s="75">
        <v>11042</v>
      </c>
      <c r="M9" s="109"/>
      <c r="W9" s="3"/>
    </row>
    <row r="10" spans="2:23" ht="12.75" customHeight="1">
      <c r="B10" s="38" t="s">
        <v>21</v>
      </c>
      <c r="C10" s="41">
        <f>'Segmenty działalności Q1'!D11</f>
        <v>-49</v>
      </c>
      <c r="D10" s="111"/>
      <c r="E10" s="148">
        <v>-51</v>
      </c>
      <c r="F10" s="44">
        <v>-50</v>
      </c>
      <c r="G10" s="44">
        <v>-56</v>
      </c>
      <c r="H10" s="41">
        <v>-54</v>
      </c>
      <c r="I10" s="148">
        <v>-56</v>
      </c>
      <c r="J10" s="148">
        <v>-55</v>
      </c>
      <c r="K10" s="44">
        <v>-59</v>
      </c>
      <c r="L10" s="41">
        <v>-53</v>
      </c>
      <c r="M10" s="109"/>
      <c r="W10" s="3"/>
    </row>
    <row r="11" spans="2:23" ht="12.75" customHeight="1">
      <c r="B11" s="38" t="s">
        <v>203</v>
      </c>
      <c r="C11" s="41">
        <f>'Segmenty działalności Q1'!D12</f>
        <v>-43564</v>
      </c>
      <c r="D11" s="111"/>
      <c r="E11" s="148">
        <v>-30550</v>
      </c>
      <c r="F11" s="44">
        <v>-10234</v>
      </c>
      <c r="G11" s="44">
        <v>-7769</v>
      </c>
      <c r="H11" s="41">
        <v>-10408</v>
      </c>
      <c r="I11" s="148">
        <v>-7307.700000000001</v>
      </c>
      <c r="J11" s="148">
        <v>-3523</v>
      </c>
      <c r="K11" s="44">
        <v>1286</v>
      </c>
      <c r="L11" s="41">
        <v>-9954</v>
      </c>
      <c r="M11" s="4"/>
      <c r="N11" s="4"/>
      <c r="O11" s="20"/>
      <c r="P11" s="4"/>
      <c r="Q11" s="4"/>
      <c r="R11" s="4"/>
      <c r="S11" s="4"/>
      <c r="T11" s="21"/>
      <c r="U11" s="3"/>
      <c r="V11" s="3"/>
      <c r="W11" s="3"/>
    </row>
    <row r="12" spans="2:23" ht="12.75" customHeight="1">
      <c r="B12" s="38" t="s">
        <v>14</v>
      </c>
      <c r="C12" s="41">
        <f>'Segmenty działalności Q1'!D13</f>
        <v>-96</v>
      </c>
      <c r="D12" s="111"/>
      <c r="E12" s="148">
        <v>-148</v>
      </c>
      <c r="F12" s="44">
        <v>-89</v>
      </c>
      <c r="G12" s="44">
        <v>-99</v>
      </c>
      <c r="H12" s="41">
        <v>-95</v>
      </c>
      <c r="I12" s="148">
        <v>-161.10000000000002</v>
      </c>
      <c r="J12" s="148">
        <v>-88</v>
      </c>
      <c r="K12" s="44">
        <v>-102</v>
      </c>
      <c r="L12" s="41">
        <v>-90</v>
      </c>
      <c r="M12" s="109"/>
      <c r="V12" s="3"/>
      <c r="W12" s="3"/>
    </row>
    <row r="13" spans="2:23" ht="12.75" customHeight="1">
      <c r="B13" s="111" t="s">
        <v>22</v>
      </c>
      <c r="C13" s="41">
        <f>'Segmenty działalności Q1'!D14</f>
        <v>-458</v>
      </c>
      <c r="D13" s="111"/>
      <c r="E13" s="148">
        <v>-265</v>
      </c>
      <c r="F13" s="44">
        <v>-180</v>
      </c>
      <c r="G13" s="44">
        <v>-191</v>
      </c>
      <c r="H13" s="41">
        <v>-169</v>
      </c>
      <c r="I13" s="148">
        <v>-240.1</v>
      </c>
      <c r="J13" s="148">
        <v>-199</v>
      </c>
      <c r="K13" s="44">
        <v>-198.69</v>
      </c>
      <c r="L13" s="41">
        <v>-187</v>
      </c>
      <c r="M13" s="109"/>
      <c r="V13" s="3"/>
      <c r="W13" s="3"/>
    </row>
    <row r="14" spans="2:23" ht="12.75" customHeight="1">
      <c r="B14" s="111" t="s">
        <v>29</v>
      </c>
      <c r="C14" s="41">
        <f>'Segmenty działalności Q1'!D15</f>
        <v>-46</v>
      </c>
      <c r="D14" s="111"/>
      <c r="E14" s="148">
        <v>-39</v>
      </c>
      <c r="F14" s="44">
        <v>-49</v>
      </c>
      <c r="G14" s="44">
        <v>-50</v>
      </c>
      <c r="H14" s="41">
        <v>-47</v>
      </c>
      <c r="I14" s="148">
        <v>-45.6</v>
      </c>
      <c r="J14" s="148">
        <v>-43</v>
      </c>
      <c r="K14" s="44">
        <v>-41</v>
      </c>
      <c r="L14" s="41">
        <v>-41</v>
      </c>
      <c r="M14" s="109"/>
      <c r="V14" s="3"/>
      <c r="W14" s="3"/>
    </row>
    <row r="15" spans="2:23" ht="12.75" customHeight="1">
      <c r="B15" s="38" t="s">
        <v>196</v>
      </c>
      <c r="C15" s="41">
        <f>'Segmenty działalności Q1'!D16</f>
        <v>0</v>
      </c>
      <c r="D15" s="111"/>
      <c r="E15" s="148">
        <v>-2</v>
      </c>
      <c r="F15" s="44">
        <v>1</v>
      </c>
      <c r="G15" s="44">
        <v>0</v>
      </c>
      <c r="H15" s="41">
        <v>0</v>
      </c>
      <c r="I15" s="148">
        <v>-4.7</v>
      </c>
      <c r="J15" s="148">
        <v>0</v>
      </c>
      <c r="K15" s="44">
        <v>0</v>
      </c>
      <c r="L15" s="41">
        <v>0</v>
      </c>
      <c r="M15" s="109"/>
      <c r="V15" s="3"/>
      <c r="W15" s="3"/>
    </row>
    <row r="16" spans="2:23" ht="12.75" customHeight="1">
      <c r="B16" s="38" t="s">
        <v>1</v>
      </c>
      <c r="C16" s="41">
        <f>'Segmenty działalności Q1'!D17</f>
        <v>0</v>
      </c>
      <c r="D16" s="111"/>
      <c r="E16" s="148">
        <v>0</v>
      </c>
      <c r="F16" s="44">
        <v>12</v>
      </c>
      <c r="G16" s="44">
        <v>3</v>
      </c>
      <c r="H16" s="41">
        <v>2</v>
      </c>
      <c r="I16" s="148">
        <v>11.7</v>
      </c>
      <c r="J16" s="148">
        <v>7</v>
      </c>
      <c r="K16" s="44">
        <v>4</v>
      </c>
      <c r="L16" s="41">
        <v>5</v>
      </c>
      <c r="M16" s="109"/>
      <c r="V16" s="3"/>
      <c r="W16" s="3"/>
    </row>
    <row r="17" spans="2:23" ht="12.75" customHeight="1">
      <c r="B17" s="38" t="s">
        <v>47</v>
      </c>
      <c r="C17" s="41">
        <f>'Segmenty działalności Q1'!D18</f>
        <v>-854</v>
      </c>
      <c r="D17" s="111"/>
      <c r="E17" s="148">
        <v>-79</v>
      </c>
      <c r="F17" s="44">
        <v>-840</v>
      </c>
      <c r="G17" s="44">
        <v>-85</v>
      </c>
      <c r="H17" s="41">
        <v>-279</v>
      </c>
      <c r="I17" s="148">
        <v>-424</v>
      </c>
      <c r="J17" s="148">
        <v>-163.69</v>
      </c>
      <c r="K17" s="44">
        <v>302.69</v>
      </c>
      <c r="L17" s="41">
        <v>134</v>
      </c>
      <c r="M17" s="109"/>
      <c r="V17" s="3"/>
      <c r="W17" s="3"/>
    </row>
    <row r="18" spans="2:23" ht="13.5" customHeight="1" thickBot="1">
      <c r="B18" s="74" t="s">
        <v>5</v>
      </c>
      <c r="C18" s="75">
        <f>'Segmenty działalności Q1'!D19</f>
        <v>-45067</v>
      </c>
      <c r="D18" s="221"/>
      <c r="E18" s="200">
        <v>-31134</v>
      </c>
      <c r="F18" s="77">
        <v>-11429</v>
      </c>
      <c r="G18" s="77">
        <v>-8247</v>
      </c>
      <c r="H18" s="75">
        <v>-11050</v>
      </c>
      <c r="I18" s="200">
        <v>-8228</v>
      </c>
      <c r="J18" s="200">
        <v>-4065</v>
      </c>
      <c r="K18" s="77">
        <v>1192.2</v>
      </c>
      <c r="L18" s="75">
        <v>-10185.6</v>
      </c>
      <c r="M18" s="109"/>
      <c r="V18" s="3"/>
      <c r="W18" s="3"/>
    </row>
    <row r="19" spans="2:23" ht="13.5" customHeight="1" thickBot="1">
      <c r="B19" s="74" t="s">
        <v>52</v>
      </c>
      <c r="C19" s="244">
        <f>'Segmenty działalności Q1'!D20</f>
        <v>-214</v>
      </c>
      <c r="D19" s="221"/>
      <c r="E19" s="268">
        <v>-1058</v>
      </c>
      <c r="F19" s="115">
        <v>-916</v>
      </c>
      <c r="G19" s="77">
        <v>-220</v>
      </c>
      <c r="H19" s="244">
        <v>492</v>
      </c>
      <c r="I19" s="268">
        <v>1392</v>
      </c>
      <c r="J19" s="268">
        <v>632.4</v>
      </c>
      <c r="K19" s="115">
        <v>6646.4</v>
      </c>
      <c r="L19" s="244">
        <v>909</v>
      </c>
      <c r="M19" s="109"/>
      <c r="V19" s="3"/>
      <c r="W19" s="3"/>
    </row>
    <row r="20" spans="2:23" ht="13.5" customHeight="1" thickBot="1">
      <c r="B20" s="74" t="s">
        <v>158</v>
      </c>
      <c r="C20" s="244">
        <f>'Segmenty działalności Q1'!D21</f>
        <v>-263</v>
      </c>
      <c r="D20" s="221"/>
      <c r="E20" s="268">
        <v>-1109</v>
      </c>
      <c r="F20" s="115">
        <v>-966</v>
      </c>
      <c r="G20" s="77">
        <v>-276</v>
      </c>
      <c r="H20" s="244">
        <v>438</v>
      </c>
      <c r="I20" s="268">
        <v>1336</v>
      </c>
      <c r="J20" s="268">
        <v>577.4</v>
      </c>
      <c r="K20" s="115">
        <v>6587.4</v>
      </c>
      <c r="L20" s="244">
        <v>856</v>
      </c>
      <c r="M20" s="109"/>
      <c r="V20" s="3"/>
      <c r="W20" s="3"/>
    </row>
    <row r="21" spans="2:23" ht="15.75" customHeight="1">
      <c r="B21" s="63"/>
      <c r="C21" s="128"/>
      <c r="E21" s="63"/>
      <c r="F21" s="63"/>
      <c r="G21" s="112"/>
      <c r="H21" s="63"/>
      <c r="I21" s="63"/>
      <c r="J21" s="63"/>
      <c r="K21" s="63"/>
      <c r="L21" s="63"/>
      <c r="M21" s="109"/>
      <c r="V21" s="3"/>
      <c r="W21" s="3"/>
    </row>
    <row r="22" spans="2:13" ht="12.75">
      <c r="B22" s="3"/>
      <c r="C22" s="130"/>
      <c r="D22" s="229"/>
      <c r="E22" s="3"/>
      <c r="F22" s="3"/>
      <c r="G22" s="110"/>
      <c r="H22" s="3"/>
      <c r="I22" s="3"/>
      <c r="J22" s="3"/>
      <c r="K22" s="3"/>
      <c r="L22" s="3"/>
      <c r="M22" s="110"/>
    </row>
    <row r="23" spans="5:11" ht="12.75">
      <c r="E23" s="19"/>
      <c r="F23" s="19"/>
      <c r="I23" s="19"/>
      <c r="J23" s="19"/>
      <c r="K23" s="19"/>
    </row>
    <row r="24" spans="5:11" ht="12.75">
      <c r="E24" s="19"/>
      <c r="F24" s="19"/>
      <c r="I24" s="19"/>
      <c r="J24" s="19"/>
      <c r="K24" s="19"/>
    </row>
    <row r="25" spans="5:11" ht="12.75">
      <c r="E25" s="19"/>
      <c r="F25" s="19"/>
      <c r="I25" s="19"/>
      <c r="J25" s="19"/>
      <c r="K25" s="19"/>
    </row>
    <row r="26" spans="5:11" ht="12.75">
      <c r="E26" s="19"/>
      <c r="F26" s="19"/>
      <c r="I26" s="19"/>
      <c r="J26" s="19"/>
      <c r="K26" s="19"/>
    </row>
    <row r="27" spans="5:11" ht="12.75">
      <c r="E27" s="19"/>
      <c r="F27" s="19"/>
      <c r="I27" s="19"/>
      <c r="J27" s="19"/>
      <c r="K27" s="19"/>
    </row>
    <row r="28" spans="5:11" ht="12.75">
      <c r="E28" s="19"/>
      <c r="F28" s="19"/>
      <c r="I28" s="19"/>
      <c r="J28" s="19"/>
      <c r="K28" s="19"/>
    </row>
    <row r="29" spans="5:11" ht="12.75">
      <c r="E29" s="19"/>
      <c r="F29" s="19"/>
      <c r="I29" s="19"/>
      <c r="J29" s="19"/>
      <c r="K29" s="19"/>
    </row>
    <row r="30" spans="5:11" ht="12.75">
      <c r="E30" s="19"/>
      <c r="F30" s="19"/>
      <c r="I30" s="19"/>
      <c r="J30" s="19"/>
      <c r="K30" s="19"/>
    </row>
    <row r="31" spans="5:11" ht="12.75">
      <c r="E31" s="19"/>
      <c r="F31" s="19"/>
      <c r="I31" s="19"/>
      <c r="J31" s="19"/>
      <c r="K31" s="19"/>
    </row>
    <row r="32" spans="5:11" ht="12.75">
      <c r="E32" s="19"/>
      <c r="F32" s="19"/>
      <c r="I32" s="19"/>
      <c r="J32" s="19"/>
      <c r="K32" s="19"/>
    </row>
    <row r="33" spans="5:11" ht="12.75">
      <c r="E33" s="19"/>
      <c r="F33" s="19"/>
      <c r="I33" s="19"/>
      <c r="J33" s="19"/>
      <c r="K33" s="19"/>
    </row>
    <row r="34" spans="5:11" ht="12.75">
      <c r="E34" s="19"/>
      <c r="F34" s="19"/>
      <c r="I34" s="19"/>
      <c r="J34" s="19"/>
      <c r="K34" s="19"/>
    </row>
    <row r="35" spans="5:11" ht="12.75">
      <c r="E35" s="19"/>
      <c r="F35" s="19"/>
      <c r="I35" s="19"/>
      <c r="J35" s="19"/>
      <c r="K35" s="19"/>
    </row>
    <row r="36" spans="5:11" ht="12.75">
      <c r="E36" s="19"/>
      <c r="F36" s="19"/>
      <c r="I36" s="19"/>
      <c r="J36" s="19"/>
      <c r="K36" s="19"/>
    </row>
    <row r="37" spans="5:11" ht="12.75">
      <c r="E37" s="19"/>
      <c r="F37" s="19"/>
      <c r="I37" s="19"/>
      <c r="J37" s="19"/>
      <c r="K37" s="19"/>
    </row>
    <row r="38" spans="5:11" ht="12.75">
      <c r="E38" s="19"/>
      <c r="F38" s="19"/>
      <c r="I38" s="19"/>
      <c r="J38" s="19"/>
      <c r="K38" s="19"/>
    </row>
    <row r="39" spans="5:11" ht="12.75">
      <c r="E39" s="19"/>
      <c r="F39" s="19"/>
      <c r="I39" s="19"/>
      <c r="J39" s="19"/>
      <c r="K39" s="19"/>
    </row>
    <row r="40" spans="5:11" ht="12.75">
      <c r="E40" s="19"/>
      <c r="F40" s="19"/>
      <c r="I40" s="19"/>
      <c r="J40" s="19"/>
      <c r="K40" s="19"/>
    </row>
    <row r="41" spans="5:11" ht="12.75">
      <c r="E41" s="19"/>
      <c r="F41" s="19"/>
      <c r="I41" s="19"/>
      <c r="J41" s="19"/>
      <c r="K41" s="19"/>
    </row>
    <row r="42" spans="5:11" ht="12.75">
      <c r="E42" s="19"/>
      <c r="F42" s="19"/>
      <c r="I42" s="19"/>
      <c r="J42" s="19"/>
      <c r="K42" s="19"/>
    </row>
    <row r="43" spans="5:11" ht="12.75">
      <c r="E43" s="19"/>
      <c r="F43" s="19"/>
      <c r="I43" s="19"/>
      <c r="J43" s="19"/>
      <c r="K43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3" width="20.7109375" style="118" customWidth="1"/>
    <col min="4" max="4" width="10.7109375" style="128" customWidth="1"/>
    <col min="5" max="12" width="20.7109375" style="1" customWidth="1"/>
    <col min="13" max="16384" width="9.140625" style="1" customWidth="1"/>
  </cols>
  <sheetData>
    <row r="1" spans="2:12" ht="23.25" customHeight="1">
      <c r="B1" s="33" t="s">
        <v>192</v>
      </c>
      <c r="C1" s="33"/>
      <c r="D1" s="226"/>
      <c r="E1" s="33"/>
      <c r="F1" s="33"/>
      <c r="G1" s="33"/>
      <c r="H1" s="33"/>
      <c r="I1" s="33"/>
      <c r="J1" s="33"/>
      <c r="K1" s="33"/>
      <c r="L1" s="33"/>
    </row>
    <row r="2" spans="2:12" ht="15.75" customHeight="1">
      <c r="B2" s="34"/>
      <c r="C2" s="120"/>
      <c r="D2" s="227"/>
      <c r="E2" s="35"/>
      <c r="F2" s="35"/>
      <c r="G2" s="35"/>
      <c r="H2" s="35"/>
      <c r="I2" s="35"/>
      <c r="J2" s="35"/>
      <c r="K2" s="35"/>
      <c r="L2" s="35"/>
    </row>
    <row r="3" spans="2:12" ht="12.75">
      <c r="B3" s="2"/>
      <c r="C3" s="121"/>
      <c r="D3" s="228"/>
      <c r="E3" s="2"/>
      <c r="F3" s="2"/>
      <c r="G3" s="2"/>
      <c r="H3" s="2"/>
      <c r="I3" s="2"/>
      <c r="J3" s="2"/>
      <c r="K3" s="121"/>
      <c r="L3" s="2"/>
    </row>
    <row r="4" spans="2:12" ht="75.75" customHeight="1">
      <c r="B4" s="69" t="s">
        <v>18</v>
      </c>
      <c r="C4" s="71" t="s">
        <v>314</v>
      </c>
      <c r="D4" s="224"/>
      <c r="E4" s="206" t="s">
        <v>292</v>
      </c>
      <c r="F4" s="206" t="s">
        <v>286</v>
      </c>
      <c r="G4" s="206" t="s">
        <v>281</v>
      </c>
      <c r="H4" s="71" t="s">
        <v>263</v>
      </c>
      <c r="I4" s="206" t="s">
        <v>253</v>
      </c>
      <c r="J4" s="206" t="s">
        <v>248</v>
      </c>
      <c r="K4" s="108" t="s">
        <v>242</v>
      </c>
      <c r="L4" s="71" t="s">
        <v>236</v>
      </c>
    </row>
    <row r="5" spans="2:12" ht="12" customHeight="1">
      <c r="B5" s="67"/>
      <c r="C5" s="161" t="s">
        <v>195</v>
      </c>
      <c r="D5" s="67"/>
      <c r="E5" s="106" t="s">
        <v>195</v>
      </c>
      <c r="F5" s="106" t="s">
        <v>195</v>
      </c>
      <c r="G5" s="106" t="s">
        <v>195</v>
      </c>
      <c r="H5" s="100" t="s">
        <v>195</v>
      </c>
      <c r="I5" s="106" t="s">
        <v>195</v>
      </c>
      <c r="J5" s="106" t="s">
        <v>195</v>
      </c>
      <c r="K5" s="98" t="s">
        <v>195</v>
      </c>
      <c r="L5" s="100" t="s">
        <v>195</v>
      </c>
    </row>
    <row r="6" spans="2:12" ht="12" customHeight="1" thickBot="1">
      <c r="B6" s="101"/>
      <c r="C6" s="102"/>
      <c r="D6" s="67"/>
      <c r="E6" s="202"/>
      <c r="F6" s="202"/>
      <c r="G6" s="202"/>
      <c r="H6" s="243"/>
      <c r="I6" s="202"/>
      <c r="J6" s="202"/>
      <c r="K6" s="101"/>
      <c r="L6" s="243"/>
    </row>
    <row r="7" spans="2:12" ht="12.75" customHeight="1">
      <c r="B7" s="38" t="s">
        <v>15</v>
      </c>
      <c r="C7" s="41">
        <f>'Segmenty działalności Q1'!E8</f>
        <v>1718</v>
      </c>
      <c r="D7" s="111"/>
      <c r="E7" s="148">
        <v>1535</v>
      </c>
      <c r="F7" s="148">
        <v>949</v>
      </c>
      <c r="G7" s="148">
        <v>1174</v>
      </c>
      <c r="H7" s="41">
        <v>1645</v>
      </c>
      <c r="I7" s="148">
        <v>1343</v>
      </c>
      <c r="J7" s="148">
        <v>886</v>
      </c>
      <c r="K7" s="44">
        <v>996</v>
      </c>
      <c r="L7" s="41">
        <v>1378</v>
      </c>
    </row>
    <row r="8" spans="2:15" ht="12.75" customHeight="1">
      <c r="B8" s="38" t="s">
        <v>202</v>
      </c>
      <c r="C8" s="41">
        <f>'Segmenty działalności Q1'!E9</f>
        <v>36</v>
      </c>
      <c r="D8" s="111"/>
      <c r="E8" s="148">
        <v>32</v>
      </c>
      <c r="F8" s="148">
        <v>29</v>
      </c>
      <c r="G8" s="148">
        <v>25</v>
      </c>
      <c r="H8" s="41">
        <v>23</v>
      </c>
      <c r="I8" s="148">
        <v>22</v>
      </c>
      <c r="J8" s="148">
        <v>20</v>
      </c>
      <c r="K8" s="44">
        <v>19</v>
      </c>
      <c r="L8" s="41">
        <v>21</v>
      </c>
      <c r="O8" s="3"/>
    </row>
    <row r="9" spans="2:15" ht="13.5" customHeight="1" thickBot="1">
      <c r="B9" s="74" t="s">
        <v>208</v>
      </c>
      <c r="C9" s="75">
        <f>'Segmenty działalności Q1'!E10</f>
        <v>1754</v>
      </c>
      <c r="D9" s="221"/>
      <c r="E9" s="200">
        <v>1567</v>
      </c>
      <c r="F9" s="200">
        <v>978</v>
      </c>
      <c r="G9" s="200">
        <v>1199</v>
      </c>
      <c r="H9" s="75">
        <v>1668</v>
      </c>
      <c r="I9" s="200">
        <v>1365</v>
      </c>
      <c r="J9" s="200">
        <v>906</v>
      </c>
      <c r="K9" s="77">
        <v>1014.5</v>
      </c>
      <c r="L9" s="75">
        <v>1398.5</v>
      </c>
      <c r="O9" s="3"/>
    </row>
    <row r="10" spans="2:15" ht="12.75" customHeight="1">
      <c r="B10" s="38" t="s">
        <v>21</v>
      </c>
      <c r="C10" s="41">
        <f>'Segmenty działalności Q1'!E11</f>
        <v>-313</v>
      </c>
      <c r="D10" s="111"/>
      <c r="E10" s="148">
        <v>-318</v>
      </c>
      <c r="F10" s="148">
        <v>-305</v>
      </c>
      <c r="G10" s="148">
        <v>-300</v>
      </c>
      <c r="H10" s="41">
        <v>-295</v>
      </c>
      <c r="I10" s="148">
        <v>-293</v>
      </c>
      <c r="J10" s="148">
        <v>-274</v>
      </c>
      <c r="K10" s="44">
        <v>-267</v>
      </c>
      <c r="L10" s="41">
        <v>-260</v>
      </c>
      <c r="M10" s="3"/>
      <c r="N10" s="3"/>
      <c r="O10" s="3"/>
    </row>
    <row r="11" spans="2:15" ht="12.75" customHeight="1">
      <c r="B11" s="38" t="s">
        <v>203</v>
      </c>
      <c r="C11" s="41">
        <f>'Segmenty działalności Q1'!E12</f>
        <v>-95</v>
      </c>
      <c r="D11" s="111"/>
      <c r="E11" s="148">
        <v>-101</v>
      </c>
      <c r="F11" s="148">
        <v>-30</v>
      </c>
      <c r="G11" s="148">
        <v>-49</v>
      </c>
      <c r="H11" s="41">
        <v>-41</v>
      </c>
      <c r="I11" s="148">
        <v>-27.5</v>
      </c>
      <c r="J11" s="148">
        <v>-17</v>
      </c>
      <c r="K11" s="44">
        <v>-17</v>
      </c>
      <c r="L11" s="41">
        <v>-10</v>
      </c>
      <c r="M11" s="3"/>
      <c r="N11" s="3"/>
      <c r="O11" s="3"/>
    </row>
    <row r="12" spans="2:15" ht="12.75" customHeight="1">
      <c r="B12" s="38" t="s">
        <v>14</v>
      </c>
      <c r="C12" s="41">
        <f>'Segmenty działalności Q1'!E13</f>
        <v>-425</v>
      </c>
      <c r="D12" s="111"/>
      <c r="E12" s="148">
        <v>-440</v>
      </c>
      <c r="F12" s="148">
        <v>-383</v>
      </c>
      <c r="G12" s="148">
        <v>-359</v>
      </c>
      <c r="H12" s="41">
        <v>-384</v>
      </c>
      <c r="I12" s="148">
        <v>-490.20000000000005</v>
      </c>
      <c r="J12" s="148">
        <v>-302</v>
      </c>
      <c r="K12" s="44">
        <v>-338</v>
      </c>
      <c r="L12" s="41">
        <v>-365</v>
      </c>
      <c r="M12" s="3"/>
      <c r="N12" s="3"/>
      <c r="O12" s="3"/>
    </row>
    <row r="13" spans="2:15" ht="12.75" customHeight="1">
      <c r="B13" s="38" t="s">
        <v>22</v>
      </c>
      <c r="C13" s="41">
        <f>'Segmenty działalności Q1'!E14</f>
        <v>-59</v>
      </c>
      <c r="D13" s="111"/>
      <c r="E13" s="148">
        <v>-77</v>
      </c>
      <c r="F13" s="148">
        <v>-53</v>
      </c>
      <c r="G13" s="148">
        <v>-61</v>
      </c>
      <c r="H13" s="41">
        <v>-53</v>
      </c>
      <c r="I13" s="148">
        <v>-69.4</v>
      </c>
      <c r="J13" s="148">
        <v>-62.019999999999996</v>
      </c>
      <c r="K13" s="44">
        <v>-53.98303264000003</v>
      </c>
      <c r="L13" s="41">
        <v>-48</v>
      </c>
      <c r="M13" s="3"/>
      <c r="N13" s="3"/>
      <c r="O13" s="3"/>
    </row>
    <row r="14" spans="2:15" ht="12.75" customHeight="1">
      <c r="B14" s="38" t="s">
        <v>29</v>
      </c>
      <c r="C14" s="41">
        <f>'Segmenty działalności Q1'!E15</f>
        <v>-175</v>
      </c>
      <c r="D14" s="111"/>
      <c r="E14" s="148">
        <v>-173</v>
      </c>
      <c r="F14" s="148">
        <v>-172</v>
      </c>
      <c r="G14" s="148">
        <v>-170</v>
      </c>
      <c r="H14" s="41">
        <v>-169</v>
      </c>
      <c r="I14" s="148">
        <v>-170.4</v>
      </c>
      <c r="J14" s="148">
        <v>-167</v>
      </c>
      <c r="K14" s="44">
        <v>-165</v>
      </c>
      <c r="L14" s="41">
        <v>-165</v>
      </c>
      <c r="M14" s="3"/>
      <c r="N14" s="3"/>
      <c r="O14" s="3"/>
    </row>
    <row r="15" spans="2:15" ht="12.75" customHeight="1">
      <c r="B15" s="38" t="s">
        <v>196</v>
      </c>
      <c r="C15" s="41">
        <f>'Segmenty działalności Q1'!E16</f>
        <v>2</v>
      </c>
      <c r="D15" s="111"/>
      <c r="E15" s="148">
        <v>-8</v>
      </c>
      <c r="F15" s="148">
        <v>1</v>
      </c>
      <c r="G15" s="148">
        <v>1</v>
      </c>
      <c r="H15" s="41">
        <v>1</v>
      </c>
      <c r="I15" s="148">
        <v>-4.3</v>
      </c>
      <c r="J15" s="148">
        <v>0</v>
      </c>
      <c r="K15" s="44">
        <v>-3</v>
      </c>
      <c r="L15" s="41">
        <v>2</v>
      </c>
      <c r="M15" s="3"/>
      <c r="N15" s="3"/>
      <c r="O15" s="3"/>
    </row>
    <row r="16" spans="2:15" ht="12.75" customHeight="1">
      <c r="B16" s="38" t="s">
        <v>1</v>
      </c>
      <c r="C16" s="41">
        <f>'Segmenty działalności Q1'!E17</f>
        <v>94</v>
      </c>
      <c r="D16" s="111"/>
      <c r="E16" s="148">
        <v>116</v>
      </c>
      <c r="F16" s="148">
        <v>110</v>
      </c>
      <c r="G16" s="148">
        <v>79</v>
      </c>
      <c r="H16" s="41">
        <v>81</v>
      </c>
      <c r="I16" s="148">
        <v>120.5</v>
      </c>
      <c r="J16" s="148">
        <v>96</v>
      </c>
      <c r="K16" s="44">
        <v>69</v>
      </c>
      <c r="L16" s="41">
        <v>82</v>
      </c>
      <c r="M16" s="3"/>
      <c r="N16" s="3"/>
      <c r="O16" s="3"/>
    </row>
    <row r="17" spans="2:15" ht="12.75" customHeight="1">
      <c r="B17" s="38" t="s">
        <v>47</v>
      </c>
      <c r="C17" s="41">
        <f>'Segmenty działalności Q1'!E18</f>
        <v>-96</v>
      </c>
      <c r="D17" s="111"/>
      <c r="E17" s="148">
        <v>-88</v>
      </c>
      <c r="F17" s="148">
        <v>93</v>
      </c>
      <c r="G17" s="148">
        <v>-98</v>
      </c>
      <c r="H17" s="41">
        <v>-92</v>
      </c>
      <c r="I17" s="148">
        <v>-105.39999999999998</v>
      </c>
      <c r="J17" s="148">
        <v>-92</v>
      </c>
      <c r="K17" s="44">
        <v>-101.02</v>
      </c>
      <c r="L17" s="41">
        <v>-124</v>
      </c>
      <c r="M17" s="3"/>
      <c r="N17" s="3"/>
      <c r="O17" s="3"/>
    </row>
    <row r="18" spans="2:15" ht="13.5" customHeight="1" thickBot="1">
      <c r="B18" s="74" t="s">
        <v>5</v>
      </c>
      <c r="C18" s="75">
        <f>'Segmenty działalności Q1'!E19</f>
        <v>-1067</v>
      </c>
      <c r="D18" s="221"/>
      <c r="E18" s="200">
        <v>-1089</v>
      </c>
      <c r="F18" s="200">
        <v>-739</v>
      </c>
      <c r="G18" s="200">
        <v>-957</v>
      </c>
      <c r="H18" s="75">
        <v>-952</v>
      </c>
      <c r="I18" s="200">
        <v>-1040</v>
      </c>
      <c r="J18" s="200">
        <v>-817.6</v>
      </c>
      <c r="K18" s="77">
        <v>-876.2</v>
      </c>
      <c r="L18" s="75">
        <v>-887.5</v>
      </c>
      <c r="M18" s="3"/>
      <c r="N18" s="3"/>
      <c r="O18" s="3"/>
    </row>
    <row r="19" spans="2:15" ht="13.5" customHeight="1" thickBot="1">
      <c r="B19" s="74" t="s">
        <v>52</v>
      </c>
      <c r="C19" s="244">
        <f>'Segmenty działalności Q1'!E20</f>
        <v>1000</v>
      </c>
      <c r="D19" s="221"/>
      <c r="E19" s="268">
        <v>796</v>
      </c>
      <c r="F19" s="268">
        <v>544</v>
      </c>
      <c r="G19" s="268">
        <v>542</v>
      </c>
      <c r="H19" s="244">
        <v>1011</v>
      </c>
      <c r="I19" s="268">
        <v>618</v>
      </c>
      <c r="J19" s="268">
        <v>362.2</v>
      </c>
      <c r="K19" s="115">
        <v>405.2</v>
      </c>
      <c r="L19" s="244">
        <v>771.4</v>
      </c>
      <c r="O19" s="3"/>
    </row>
    <row r="20" spans="2:15" ht="13.5" customHeight="1" thickBot="1">
      <c r="B20" s="74" t="s">
        <v>158</v>
      </c>
      <c r="C20" s="244">
        <f>'Segmenty działalności Q1'!E21</f>
        <v>687</v>
      </c>
      <c r="D20" s="221"/>
      <c r="E20" s="268">
        <v>478</v>
      </c>
      <c r="F20" s="268">
        <v>239</v>
      </c>
      <c r="G20" s="268">
        <v>242</v>
      </c>
      <c r="H20" s="244">
        <v>716</v>
      </c>
      <c r="I20" s="268">
        <v>325</v>
      </c>
      <c r="J20" s="268">
        <v>88.2</v>
      </c>
      <c r="K20" s="115">
        <v>138.2</v>
      </c>
      <c r="L20" s="244">
        <v>511.4</v>
      </c>
      <c r="N20" s="3"/>
      <c r="O20" s="3"/>
    </row>
    <row r="21" spans="2:15" ht="12.75" customHeight="1">
      <c r="B21" s="49"/>
      <c r="C21" s="41"/>
      <c r="E21" s="148">
        <v>0</v>
      </c>
      <c r="F21" s="148">
        <v>0</v>
      </c>
      <c r="G21" s="148">
        <v>0</v>
      </c>
      <c r="H21" s="41">
        <v>0</v>
      </c>
      <c r="I21" s="148"/>
      <c r="J21" s="148"/>
      <c r="K21" s="44"/>
      <c r="L21" s="41"/>
      <c r="N21" s="3"/>
      <c r="O21" s="3"/>
    </row>
    <row r="22" spans="2:15" ht="12.75" customHeight="1">
      <c r="B22" s="111" t="s">
        <v>279</v>
      </c>
      <c r="C22" s="41">
        <v>-34</v>
      </c>
      <c r="D22" s="229"/>
      <c r="E22" s="148">
        <v>-53</v>
      </c>
      <c r="F22" s="148">
        <v>-7</v>
      </c>
      <c r="G22" s="148">
        <v>-23</v>
      </c>
      <c r="H22" s="41">
        <v>-12</v>
      </c>
      <c r="I22" s="148">
        <v>11</v>
      </c>
      <c r="J22" s="148">
        <v>1</v>
      </c>
      <c r="K22" s="44">
        <v>2</v>
      </c>
      <c r="L22" s="41">
        <v>16</v>
      </c>
      <c r="N22" s="3"/>
      <c r="O22" s="3"/>
    </row>
    <row r="23" spans="2:15" ht="15.75" customHeight="1">
      <c r="B23" s="49"/>
      <c r="C23" s="130"/>
      <c r="D23" s="229"/>
      <c r="E23" s="246"/>
      <c r="F23" s="246"/>
      <c r="G23" s="246"/>
      <c r="H23" s="246"/>
      <c r="I23" s="246"/>
      <c r="J23" s="246"/>
      <c r="K23" s="246"/>
      <c r="L23" s="246"/>
      <c r="N23" s="3"/>
      <c r="O23" s="3"/>
    </row>
    <row r="24" spans="2:13" s="109" customFormat="1" ht="12.75">
      <c r="B24" s="135"/>
      <c r="C24" s="186"/>
      <c r="D24" s="225"/>
      <c r="E24" s="135"/>
      <c r="F24" s="135"/>
      <c r="G24" s="135"/>
      <c r="H24" s="135"/>
      <c r="I24" s="135"/>
      <c r="J24" s="135"/>
      <c r="K24" s="135"/>
      <c r="L24" s="135"/>
      <c r="M24" s="110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2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3" width="20.7109375" style="118" customWidth="1"/>
    <col min="4" max="4" width="10.7109375" style="128" customWidth="1"/>
    <col min="5" max="12" width="20.7109375" style="1" customWidth="1"/>
    <col min="13" max="13" width="17.7109375" style="1" customWidth="1"/>
    <col min="14" max="18" width="17.7109375" style="1" hidden="1" customWidth="1"/>
    <col min="19" max="16384" width="9.140625" style="1" customWidth="1"/>
  </cols>
  <sheetData>
    <row r="1" spans="2:12" ht="23.25" customHeight="1">
      <c r="B1" s="33" t="s">
        <v>192</v>
      </c>
      <c r="C1" s="33"/>
      <c r="D1" s="226"/>
      <c r="E1" s="33"/>
      <c r="F1" s="33"/>
      <c r="G1" s="33"/>
      <c r="H1" s="33"/>
      <c r="I1" s="33"/>
      <c r="J1" s="33"/>
      <c r="K1" s="33"/>
      <c r="L1" s="33"/>
    </row>
    <row r="2" spans="2:12" ht="15.75" customHeight="1">
      <c r="B2" s="34"/>
      <c r="C2" s="120"/>
      <c r="D2" s="227"/>
      <c r="E2" s="35"/>
      <c r="F2" s="35"/>
      <c r="G2" s="35"/>
      <c r="H2" s="35"/>
      <c r="I2" s="35"/>
      <c r="J2" s="35"/>
      <c r="K2" s="35"/>
      <c r="L2" s="35"/>
    </row>
    <row r="3" spans="2:12" ht="12.75">
      <c r="B3" s="2"/>
      <c r="C3" s="121"/>
      <c r="D3" s="228"/>
      <c r="E3" s="2"/>
      <c r="F3" s="121"/>
      <c r="G3" s="2"/>
      <c r="H3" s="121"/>
      <c r="I3" s="2"/>
      <c r="J3" s="2"/>
      <c r="K3" s="121"/>
      <c r="L3" s="121"/>
    </row>
    <row r="4" spans="2:12" ht="75.75" customHeight="1">
      <c r="B4" s="69" t="s">
        <v>28</v>
      </c>
      <c r="C4" s="71" t="s">
        <v>314</v>
      </c>
      <c r="D4" s="224"/>
      <c r="E4" s="206" t="s">
        <v>292</v>
      </c>
      <c r="F4" s="108" t="s">
        <v>286</v>
      </c>
      <c r="G4" s="108" t="s">
        <v>281</v>
      </c>
      <c r="H4" s="71" t="s">
        <v>263</v>
      </c>
      <c r="I4" s="206" t="s">
        <v>253</v>
      </c>
      <c r="J4" s="206" t="s">
        <v>248</v>
      </c>
      <c r="K4" s="108" t="s">
        <v>242</v>
      </c>
      <c r="L4" s="71" t="s">
        <v>236</v>
      </c>
    </row>
    <row r="5" spans="2:12" ht="12" customHeight="1">
      <c r="B5" s="67"/>
      <c r="C5" s="161" t="s">
        <v>195</v>
      </c>
      <c r="D5" s="67"/>
      <c r="E5" s="106" t="s">
        <v>195</v>
      </c>
      <c r="F5" s="98" t="s">
        <v>195</v>
      </c>
      <c r="G5" s="223" t="s">
        <v>195</v>
      </c>
      <c r="H5" s="100" t="s">
        <v>195</v>
      </c>
      <c r="I5" s="106" t="s">
        <v>195</v>
      </c>
      <c r="J5" s="106" t="s">
        <v>195</v>
      </c>
      <c r="K5" s="98" t="s">
        <v>195</v>
      </c>
      <c r="L5" s="100" t="s">
        <v>195</v>
      </c>
    </row>
    <row r="6" spans="2:12" ht="12" customHeight="1" thickBot="1">
      <c r="B6" s="101"/>
      <c r="C6" s="102"/>
      <c r="D6" s="67"/>
      <c r="E6" s="202"/>
      <c r="F6" s="101"/>
      <c r="G6" s="104"/>
      <c r="H6" s="243"/>
      <c r="I6" s="202"/>
      <c r="J6" s="202"/>
      <c r="K6" s="101"/>
      <c r="L6" s="243"/>
    </row>
    <row r="7" spans="2:12" ht="12.75" customHeight="1">
      <c r="B7" s="38" t="s">
        <v>15</v>
      </c>
      <c r="C7" s="41">
        <f>'Segmenty działalności Q1'!F8</f>
        <v>1082</v>
      </c>
      <c r="D7" s="111"/>
      <c r="E7" s="148">
        <v>811</v>
      </c>
      <c r="F7" s="44">
        <v>332</v>
      </c>
      <c r="G7" s="44">
        <v>443</v>
      </c>
      <c r="H7" s="41">
        <v>795</v>
      </c>
      <c r="I7" s="148">
        <v>624</v>
      </c>
      <c r="J7" s="148">
        <v>257</v>
      </c>
      <c r="K7" s="44">
        <v>333</v>
      </c>
      <c r="L7" s="41">
        <v>630</v>
      </c>
    </row>
    <row r="8" spans="2:22" ht="12.75" customHeight="1">
      <c r="B8" s="38" t="s">
        <v>202</v>
      </c>
      <c r="C8" s="41">
        <f>'Segmenty działalności Q1'!F9</f>
        <v>1139</v>
      </c>
      <c r="D8" s="111"/>
      <c r="E8" s="148">
        <v>432</v>
      </c>
      <c r="F8" s="44">
        <v>162</v>
      </c>
      <c r="G8" s="44">
        <v>146</v>
      </c>
      <c r="H8" s="41">
        <v>303</v>
      </c>
      <c r="I8" s="148">
        <v>279</v>
      </c>
      <c r="J8" s="148">
        <v>136</v>
      </c>
      <c r="K8" s="44">
        <v>172</v>
      </c>
      <c r="L8" s="41">
        <v>343</v>
      </c>
      <c r="V8" s="3"/>
    </row>
    <row r="9" spans="2:22" ht="13.5" customHeight="1" thickBot="1">
      <c r="B9" s="74" t="s">
        <v>208</v>
      </c>
      <c r="C9" s="75">
        <f>'Segmenty działalności Q1'!F10</f>
        <v>2221</v>
      </c>
      <c r="D9" s="221"/>
      <c r="E9" s="200">
        <v>1243</v>
      </c>
      <c r="F9" s="77">
        <v>494</v>
      </c>
      <c r="G9" s="77">
        <v>589</v>
      </c>
      <c r="H9" s="75">
        <v>1098</v>
      </c>
      <c r="I9" s="200">
        <v>903</v>
      </c>
      <c r="J9" s="200">
        <v>392.8</v>
      </c>
      <c r="K9" s="77">
        <v>504.5</v>
      </c>
      <c r="L9" s="75">
        <v>972.5</v>
      </c>
      <c r="V9" s="3"/>
    </row>
    <row r="10" spans="2:22" ht="12.75" customHeight="1">
      <c r="B10" s="38" t="s">
        <v>21</v>
      </c>
      <c r="C10" s="41">
        <f>'Segmenty działalności Q1'!F11</f>
        <v>-549</v>
      </c>
      <c r="D10" s="111"/>
      <c r="E10" s="148">
        <v>-526</v>
      </c>
      <c r="F10" s="44">
        <v>-93</v>
      </c>
      <c r="G10" s="44">
        <v>-171</v>
      </c>
      <c r="H10" s="41">
        <v>-289</v>
      </c>
      <c r="I10" s="148">
        <v>-276</v>
      </c>
      <c r="J10" s="148">
        <v>-87.4</v>
      </c>
      <c r="K10" s="44">
        <v>-163.4</v>
      </c>
      <c r="L10" s="41">
        <v>-268</v>
      </c>
      <c r="M10" s="4"/>
      <c r="N10" s="20"/>
      <c r="O10" s="4"/>
      <c r="P10" s="4"/>
      <c r="Q10" s="4"/>
      <c r="R10" s="4"/>
      <c r="S10" s="21"/>
      <c r="T10" s="3"/>
      <c r="U10" s="3"/>
      <c r="V10" s="3"/>
    </row>
    <row r="11" spans="2:22" ht="12.75" customHeight="1">
      <c r="B11" s="38" t="s">
        <v>203</v>
      </c>
      <c r="C11" s="41">
        <f>'Segmenty działalności Q1'!F12</f>
        <v>-1505</v>
      </c>
      <c r="D11" s="111"/>
      <c r="E11" s="148">
        <v>-689</v>
      </c>
      <c r="F11" s="44">
        <v>-254</v>
      </c>
      <c r="G11" s="44">
        <v>-240</v>
      </c>
      <c r="H11" s="41">
        <v>-453</v>
      </c>
      <c r="I11" s="148">
        <v>-372.9000000000001</v>
      </c>
      <c r="J11" s="148">
        <v>-171</v>
      </c>
      <c r="K11" s="44">
        <v>-221</v>
      </c>
      <c r="L11" s="41">
        <v>-401</v>
      </c>
      <c r="M11" s="4"/>
      <c r="N11" s="4"/>
      <c r="O11" s="4"/>
      <c r="P11" s="4"/>
      <c r="Q11" s="4"/>
      <c r="R11" s="4"/>
      <c r="S11" s="21"/>
      <c r="T11" s="3"/>
      <c r="U11" s="3"/>
      <c r="V11" s="3"/>
    </row>
    <row r="12" spans="2:22" ht="12.75" customHeight="1">
      <c r="B12" s="38" t="s">
        <v>14</v>
      </c>
      <c r="C12" s="41">
        <f>'Segmenty działalności Q1'!F13</f>
        <v>-64</v>
      </c>
      <c r="D12" s="111"/>
      <c r="E12" s="148">
        <v>-64</v>
      </c>
      <c r="F12" s="44">
        <v>-54</v>
      </c>
      <c r="G12" s="44">
        <v>-59</v>
      </c>
      <c r="H12" s="41">
        <v>-61</v>
      </c>
      <c r="I12" s="148">
        <v>-64.6</v>
      </c>
      <c r="J12" s="148">
        <v>-55</v>
      </c>
      <c r="K12" s="44">
        <v>-57</v>
      </c>
      <c r="L12" s="41">
        <v>-57</v>
      </c>
      <c r="M12" s="4"/>
      <c r="N12" s="4"/>
      <c r="O12" s="4"/>
      <c r="P12" s="4"/>
      <c r="Q12" s="4"/>
      <c r="R12" s="4"/>
      <c r="S12" s="21"/>
      <c r="T12" s="3"/>
      <c r="U12" s="3"/>
      <c r="V12" s="3"/>
    </row>
    <row r="13" spans="2:22" ht="12.75" customHeight="1">
      <c r="B13" s="38" t="s">
        <v>22</v>
      </c>
      <c r="C13" s="41">
        <f>'Segmenty działalności Q1'!F14</f>
        <v>-51</v>
      </c>
      <c r="D13" s="111"/>
      <c r="E13" s="148">
        <v>-73</v>
      </c>
      <c r="F13" s="44">
        <v>-70</v>
      </c>
      <c r="G13" s="44">
        <v>-56</v>
      </c>
      <c r="H13" s="41">
        <v>-45</v>
      </c>
      <c r="I13" s="148">
        <v>-59.7</v>
      </c>
      <c r="J13" s="148">
        <v>-58.56</v>
      </c>
      <c r="K13" s="44">
        <v>-50.44</v>
      </c>
      <c r="L13" s="41">
        <v>-38</v>
      </c>
      <c r="M13" s="4"/>
      <c r="N13" s="4"/>
      <c r="O13" s="4"/>
      <c r="P13" s="4"/>
      <c r="Q13" s="4"/>
      <c r="R13" s="4"/>
      <c r="S13" s="21"/>
      <c r="T13" s="3"/>
      <c r="U13" s="3"/>
      <c r="V13" s="3"/>
    </row>
    <row r="14" spans="2:22" ht="12.75" customHeight="1">
      <c r="B14" s="38" t="s">
        <v>29</v>
      </c>
      <c r="C14" s="41">
        <f>'Segmenty działalności Q1'!F15</f>
        <v>0</v>
      </c>
      <c r="D14" s="111"/>
      <c r="E14" s="148">
        <v>0</v>
      </c>
      <c r="F14" s="44">
        <v>0</v>
      </c>
      <c r="G14" s="44">
        <v>0</v>
      </c>
      <c r="H14" s="41">
        <v>0</v>
      </c>
      <c r="I14" s="148">
        <v>0</v>
      </c>
      <c r="J14" s="148">
        <v>0</v>
      </c>
      <c r="K14" s="44">
        <v>0</v>
      </c>
      <c r="L14" s="41">
        <v>0</v>
      </c>
      <c r="M14" s="4"/>
      <c r="N14" s="4"/>
      <c r="O14" s="4"/>
      <c r="P14" s="4"/>
      <c r="Q14" s="4"/>
      <c r="R14" s="4"/>
      <c r="S14" s="21"/>
      <c r="T14" s="3"/>
      <c r="U14" s="3"/>
      <c r="V14" s="3"/>
    </row>
    <row r="15" spans="2:22" ht="12.75" customHeight="1">
      <c r="B15" s="38" t="s">
        <v>196</v>
      </c>
      <c r="C15" s="41">
        <f>'Segmenty działalności Q1'!F16</f>
        <v>0</v>
      </c>
      <c r="D15" s="111"/>
      <c r="E15" s="148">
        <v>0</v>
      </c>
      <c r="F15" s="44">
        <v>0</v>
      </c>
      <c r="G15" s="44">
        <v>0</v>
      </c>
      <c r="H15" s="41">
        <v>0</v>
      </c>
      <c r="I15" s="148">
        <v>-6.9</v>
      </c>
      <c r="J15" s="148">
        <v>0</v>
      </c>
      <c r="K15" s="44">
        <v>0</v>
      </c>
      <c r="L15" s="41">
        <v>0</v>
      </c>
      <c r="M15" s="4"/>
      <c r="N15" s="4"/>
      <c r="O15" s="4"/>
      <c r="P15" s="4"/>
      <c r="Q15" s="4"/>
      <c r="R15" s="4"/>
      <c r="S15" s="21"/>
      <c r="T15" s="3"/>
      <c r="U15" s="3"/>
      <c r="V15" s="3"/>
    </row>
    <row r="16" spans="2:22" ht="12.75" customHeight="1">
      <c r="B16" s="38" t="s">
        <v>1</v>
      </c>
      <c r="C16" s="41">
        <f>'Segmenty działalności Q1'!F17</f>
        <v>0</v>
      </c>
      <c r="D16" s="111"/>
      <c r="E16" s="148">
        <v>0</v>
      </c>
      <c r="F16" s="44">
        <v>0</v>
      </c>
      <c r="G16" s="44">
        <v>0</v>
      </c>
      <c r="H16" s="41">
        <v>0</v>
      </c>
      <c r="I16" s="148">
        <v>0.5</v>
      </c>
      <c r="J16" s="148">
        <v>0</v>
      </c>
      <c r="K16" s="44">
        <v>0</v>
      </c>
      <c r="L16" s="41">
        <v>0</v>
      </c>
      <c r="M16" s="4"/>
      <c r="N16" s="4"/>
      <c r="O16" s="4"/>
      <c r="P16" s="4"/>
      <c r="Q16" s="4"/>
      <c r="R16" s="4"/>
      <c r="S16" s="21"/>
      <c r="T16" s="3"/>
      <c r="U16" s="3"/>
      <c r="V16" s="3"/>
    </row>
    <row r="17" spans="2:22" ht="12.75" customHeight="1">
      <c r="B17" s="38" t="s">
        <v>47</v>
      </c>
      <c r="C17" s="41">
        <f>'Segmenty działalności Q1'!F18</f>
        <v>-137</v>
      </c>
      <c r="D17" s="111"/>
      <c r="E17" s="148">
        <v>105</v>
      </c>
      <c r="F17" s="44">
        <v>-137</v>
      </c>
      <c r="G17" s="44">
        <v>-64</v>
      </c>
      <c r="H17" s="41">
        <v>-76</v>
      </c>
      <c r="I17" s="148">
        <v>-36.900000000000006</v>
      </c>
      <c r="J17" s="148">
        <v>-73.44000000000005</v>
      </c>
      <c r="K17" s="44">
        <v>-59.1</v>
      </c>
      <c r="L17" s="41">
        <v>-61</v>
      </c>
      <c r="M17" s="4"/>
      <c r="N17" s="4"/>
      <c r="O17" s="4"/>
      <c r="P17" s="4"/>
      <c r="Q17" s="4"/>
      <c r="R17" s="4"/>
      <c r="S17" s="21"/>
      <c r="T17" s="3"/>
      <c r="U17" s="3"/>
      <c r="V17" s="3"/>
    </row>
    <row r="18" spans="2:22" ht="13.5" customHeight="1" thickBot="1">
      <c r="B18" s="74" t="s">
        <v>5</v>
      </c>
      <c r="C18" s="75">
        <f>'Segmenty działalności Q1'!F19</f>
        <v>-2306</v>
      </c>
      <c r="D18" s="221"/>
      <c r="E18" s="200">
        <v>-1247</v>
      </c>
      <c r="F18" s="77">
        <v>-608</v>
      </c>
      <c r="G18" s="77">
        <v>-590</v>
      </c>
      <c r="H18" s="75">
        <v>-924</v>
      </c>
      <c r="I18" s="200">
        <v>-817</v>
      </c>
      <c r="J18" s="200">
        <v>-445</v>
      </c>
      <c r="K18" s="77">
        <v>-551</v>
      </c>
      <c r="L18" s="75">
        <v>-825</v>
      </c>
      <c r="M18" s="4"/>
      <c r="N18" s="4"/>
      <c r="O18" s="4"/>
      <c r="P18" s="4"/>
      <c r="Q18" s="4"/>
      <c r="R18" s="4"/>
      <c r="S18" s="21"/>
      <c r="T18" s="3"/>
      <c r="U18" s="3"/>
      <c r="V18" s="3"/>
    </row>
    <row r="19" spans="2:22" ht="13.5" customHeight="1" thickBot="1">
      <c r="B19" s="74" t="s">
        <v>52</v>
      </c>
      <c r="C19" s="244">
        <f>'Segmenty działalności Q1'!F20</f>
        <v>464</v>
      </c>
      <c r="D19" s="221"/>
      <c r="E19" s="268">
        <v>522</v>
      </c>
      <c r="F19" s="115">
        <v>-21</v>
      </c>
      <c r="G19" s="77">
        <v>170</v>
      </c>
      <c r="H19" s="244">
        <v>463</v>
      </c>
      <c r="I19" s="268">
        <v>362</v>
      </c>
      <c r="J19" s="268">
        <v>35</v>
      </c>
      <c r="K19" s="115">
        <v>117</v>
      </c>
      <c r="L19" s="244">
        <v>416</v>
      </c>
      <c r="V19" s="3"/>
    </row>
    <row r="20" spans="2:22" ht="13.5" customHeight="1" thickBot="1">
      <c r="B20" s="74" t="s">
        <v>158</v>
      </c>
      <c r="C20" s="244">
        <f>'Segmenty działalności Q1'!F21</f>
        <v>-85</v>
      </c>
      <c r="D20" s="221"/>
      <c r="E20" s="268">
        <v>-4</v>
      </c>
      <c r="F20" s="115">
        <v>-114</v>
      </c>
      <c r="G20" s="77">
        <v>-1</v>
      </c>
      <c r="H20" s="244">
        <v>174</v>
      </c>
      <c r="I20" s="268">
        <v>86</v>
      </c>
      <c r="J20" s="268">
        <v>-52</v>
      </c>
      <c r="K20" s="115">
        <v>-47</v>
      </c>
      <c r="L20" s="244">
        <v>148</v>
      </c>
      <c r="U20" s="3"/>
      <c r="V20" s="3"/>
    </row>
    <row r="21" spans="2:22" ht="15.75" customHeight="1">
      <c r="B21" s="38"/>
      <c r="C21" s="186"/>
      <c r="E21" s="38"/>
      <c r="F21" s="49"/>
      <c r="G21" s="111"/>
      <c r="H21" s="38"/>
      <c r="I21" s="38"/>
      <c r="J21" s="38"/>
      <c r="K21" s="49"/>
      <c r="L21" s="38"/>
      <c r="U21" s="3"/>
      <c r="V21" s="3"/>
    </row>
    <row r="22" spans="2:22" ht="15.75" customHeight="1">
      <c r="B22" s="38"/>
      <c r="C22" s="186"/>
      <c r="D22" s="229"/>
      <c r="E22" s="38"/>
      <c r="F22" s="38"/>
      <c r="G22" s="38"/>
      <c r="H22" s="38"/>
      <c r="I22" s="38"/>
      <c r="J22" s="38"/>
      <c r="K22" s="38"/>
      <c r="L22" s="38"/>
      <c r="U22" s="3"/>
      <c r="V22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3" width="20.7109375" style="1" customWidth="1"/>
    <col min="4" max="4" width="10.7109375" style="128" customWidth="1"/>
    <col min="5" max="12" width="20.7109375" style="1" customWidth="1"/>
    <col min="13" max="16384" width="9.140625" style="1" customWidth="1"/>
  </cols>
  <sheetData>
    <row r="1" spans="2:12" ht="23.25" customHeight="1">
      <c r="B1" s="33" t="s">
        <v>192</v>
      </c>
      <c r="C1" s="33"/>
      <c r="D1" s="226"/>
      <c r="E1" s="33"/>
      <c r="F1" s="33"/>
      <c r="G1" s="33"/>
      <c r="H1" s="33"/>
      <c r="I1" s="33"/>
      <c r="J1" s="33"/>
      <c r="K1" s="33"/>
      <c r="L1" s="33"/>
    </row>
    <row r="2" spans="2:12" ht="15.75" customHeight="1">
      <c r="B2" s="34"/>
      <c r="C2" s="34"/>
      <c r="D2" s="227"/>
      <c r="E2" s="35"/>
      <c r="F2" s="35"/>
      <c r="G2" s="35"/>
      <c r="H2" s="35"/>
      <c r="I2" s="35"/>
      <c r="J2" s="35"/>
      <c r="K2" s="35"/>
      <c r="L2" s="35"/>
    </row>
    <row r="3" spans="2:12" ht="12.75">
      <c r="B3" s="2"/>
      <c r="C3" s="2"/>
      <c r="D3" s="228"/>
      <c r="E3" s="2"/>
      <c r="F3" s="2"/>
      <c r="G3" s="2"/>
      <c r="H3" s="2"/>
      <c r="I3" s="2"/>
      <c r="J3" s="2"/>
      <c r="K3" s="121"/>
      <c r="L3" s="2"/>
    </row>
    <row r="4" spans="2:12" ht="75.75" customHeight="1">
      <c r="B4" s="69" t="s">
        <v>173</v>
      </c>
      <c r="C4" s="71" t="s">
        <v>263</v>
      </c>
      <c r="D4" s="224"/>
      <c r="E4" s="108" t="s">
        <v>292</v>
      </c>
      <c r="F4" s="206" t="s">
        <v>286</v>
      </c>
      <c r="G4" s="206" t="s">
        <v>281</v>
      </c>
      <c r="H4" s="71" t="s">
        <v>263</v>
      </c>
      <c r="I4" s="206" t="s">
        <v>253</v>
      </c>
      <c r="J4" s="206" t="s">
        <v>248</v>
      </c>
      <c r="K4" s="108" t="s">
        <v>242</v>
      </c>
      <c r="L4" s="71" t="s">
        <v>236</v>
      </c>
    </row>
    <row r="5" spans="2:12" ht="12" customHeight="1">
      <c r="B5" s="67"/>
      <c r="C5" s="100" t="s">
        <v>195</v>
      </c>
      <c r="D5" s="67"/>
      <c r="E5" s="223" t="s">
        <v>195</v>
      </c>
      <c r="F5" s="106" t="s">
        <v>195</v>
      </c>
      <c r="G5" s="106" t="s">
        <v>195</v>
      </c>
      <c r="H5" s="100" t="s">
        <v>195</v>
      </c>
      <c r="I5" s="106" t="s">
        <v>195</v>
      </c>
      <c r="J5" s="106" t="s">
        <v>195</v>
      </c>
      <c r="K5" s="98" t="s">
        <v>195</v>
      </c>
      <c r="L5" s="100" t="s">
        <v>195</v>
      </c>
    </row>
    <row r="6" spans="2:12" ht="12" customHeight="1" thickBot="1">
      <c r="B6" s="101"/>
      <c r="C6" s="243"/>
      <c r="D6" s="67"/>
      <c r="E6" s="104"/>
      <c r="F6" s="202"/>
      <c r="G6" s="202"/>
      <c r="H6" s="243"/>
      <c r="I6" s="202"/>
      <c r="J6" s="202"/>
      <c r="K6" s="101"/>
      <c r="L6" s="243"/>
    </row>
    <row r="7" spans="2:12" ht="12.75" customHeight="1">
      <c r="B7" s="38" t="s">
        <v>15</v>
      </c>
      <c r="C7" s="41">
        <f>'Segmenty działalności Q1'!G8</f>
        <v>15</v>
      </c>
      <c r="D7" s="111"/>
      <c r="E7" s="44">
        <v>32</v>
      </c>
      <c r="F7" s="148">
        <v>35</v>
      </c>
      <c r="G7" s="148">
        <v>38</v>
      </c>
      <c r="H7" s="41">
        <v>12</v>
      </c>
      <c r="I7" s="148">
        <v>49</v>
      </c>
      <c r="J7" s="148">
        <v>35</v>
      </c>
      <c r="K7" s="44">
        <v>36</v>
      </c>
      <c r="L7" s="41">
        <v>26</v>
      </c>
    </row>
    <row r="8" spans="2:16" ht="12.75" customHeight="1">
      <c r="B8" s="38" t="s">
        <v>202</v>
      </c>
      <c r="C8" s="41">
        <f>'Segmenty działalności Q1'!G9</f>
        <v>97</v>
      </c>
      <c r="D8" s="111"/>
      <c r="E8" s="44">
        <v>114</v>
      </c>
      <c r="F8" s="148">
        <v>98</v>
      </c>
      <c r="G8" s="148">
        <v>127</v>
      </c>
      <c r="H8" s="41">
        <v>101</v>
      </c>
      <c r="I8" s="148">
        <v>76</v>
      </c>
      <c r="J8" s="148">
        <v>83</v>
      </c>
      <c r="K8" s="44">
        <v>94</v>
      </c>
      <c r="L8" s="41">
        <v>85</v>
      </c>
      <c r="P8" s="3"/>
    </row>
    <row r="9" spans="2:16" ht="13.5" customHeight="1" thickBot="1">
      <c r="B9" s="74" t="s">
        <v>208</v>
      </c>
      <c r="C9" s="75">
        <f>'Segmenty działalności Q1'!G10</f>
        <v>112</v>
      </c>
      <c r="D9" s="221"/>
      <c r="E9" s="77">
        <v>146</v>
      </c>
      <c r="F9" s="200">
        <v>133</v>
      </c>
      <c r="G9" s="200">
        <v>165</v>
      </c>
      <c r="H9" s="75">
        <v>113</v>
      </c>
      <c r="I9" s="200">
        <v>125</v>
      </c>
      <c r="J9" s="200">
        <v>118</v>
      </c>
      <c r="K9" s="77">
        <v>130</v>
      </c>
      <c r="L9" s="75">
        <v>111</v>
      </c>
      <c r="P9" s="3"/>
    </row>
    <row r="10" spans="2:16" ht="12.75" customHeight="1">
      <c r="B10" s="38" t="s">
        <v>21</v>
      </c>
      <c r="C10" s="41">
        <f>'Segmenty działalności Q1'!G11</f>
        <v>-18</v>
      </c>
      <c r="D10" s="111"/>
      <c r="E10" s="44">
        <v>-20</v>
      </c>
      <c r="F10" s="148">
        <v>-18</v>
      </c>
      <c r="G10" s="148">
        <v>-17</v>
      </c>
      <c r="H10" s="41">
        <v>-16</v>
      </c>
      <c r="I10" s="148">
        <v>-21</v>
      </c>
      <c r="J10" s="148">
        <v>-14</v>
      </c>
      <c r="K10" s="44">
        <v>-14</v>
      </c>
      <c r="L10" s="41">
        <v>-15</v>
      </c>
      <c r="M10" s="21"/>
      <c r="N10" s="3"/>
      <c r="O10" s="3"/>
      <c r="P10" s="3"/>
    </row>
    <row r="11" spans="2:16" ht="12.75" customHeight="1">
      <c r="B11" s="38" t="s">
        <v>203</v>
      </c>
      <c r="C11" s="41">
        <f>'Segmenty działalności Q1'!G12</f>
        <v>-11</v>
      </c>
      <c r="D11" s="111"/>
      <c r="E11" s="44">
        <v>-16</v>
      </c>
      <c r="F11" s="148">
        <v>21</v>
      </c>
      <c r="G11" s="148">
        <v>-8</v>
      </c>
      <c r="H11" s="41">
        <v>-13</v>
      </c>
      <c r="I11" s="148">
        <v>-21.799999999999997</v>
      </c>
      <c r="J11" s="148">
        <v>-19</v>
      </c>
      <c r="K11" s="44">
        <v>-6</v>
      </c>
      <c r="L11" s="41">
        <v>-9</v>
      </c>
      <c r="M11" s="21"/>
      <c r="N11" s="3"/>
      <c r="O11" s="3"/>
      <c r="P11" s="3"/>
    </row>
    <row r="12" spans="2:16" ht="12.75" customHeight="1">
      <c r="B12" s="38" t="s">
        <v>14</v>
      </c>
      <c r="C12" s="41">
        <f>'Segmenty działalności Q1'!G13</f>
        <v>-75</v>
      </c>
      <c r="D12" s="111"/>
      <c r="E12" s="44">
        <v>-93</v>
      </c>
      <c r="F12" s="148">
        <v>151</v>
      </c>
      <c r="G12" s="148">
        <v>-76</v>
      </c>
      <c r="H12" s="41">
        <v>-75</v>
      </c>
      <c r="I12" s="148">
        <v>-87.30000000000001</v>
      </c>
      <c r="J12" s="148">
        <v>-72</v>
      </c>
      <c r="K12" s="44">
        <v>-72</v>
      </c>
      <c r="L12" s="41">
        <v>-70</v>
      </c>
      <c r="M12" s="21"/>
      <c r="N12" s="3"/>
      <c r="O12" s="3"/>
      <c r="P12" s="3"/>
    </row>
    <row r="13" spans="2:16" ht="12.75" customHeight="1">
      <c r="B13" s="38" t="s">
        <v>22</v>
      </c>
      <c r="C13" s="41">
        <f>'Segmenty działalności Q1'!G14</f>
        <v>-29</v>
      </c>
      <c r="D13" s="111"/>
      <c r="E13" s="44">
        <v>-93</v>
      </c>
      <c r="F13" s="148">
        <v>120</v>
      </c>
      <c r="G13" s="148">
        <v>-71</v>
      </c>
      <c r="H13" s="41">
        <v>-49</v>
      </c>
      <c r="I13" s="148">
        <v>-84.5</v>
      </c>
      <c r="J13" s="148">
        <v>-59</v>
      </c>
      <c r="K13" s="44">
        <v>-58.17</v>
      </c>
      <c r="L13" s="41">
        <v>-52</v>
      </c>
      <c r="M13" s="21"/>
      <c r="N13" s="3"/>
      <c r="O13" s="3"/>
      <c r="P13" s="3"/>
    </row>
    <row r="14" spans="2:16" ht="12.75" customHeight="1">
      <c r="B14" s="38" t="s">
        <v>29</v>
      </c>
      <c r="C14" s="41">
        <f>'Segmenty działalności Q1'!G15</f>
        <v>-1</v>
      </c>
      <c r="D14" s="111"/>
      <c r="E14" s="44">
        <v>0</v>
      </c>
      <c r="F14" s="148">
        <v>0</v>
      </c>
      <c r="G14" s="148">
        <v>0</v>
      </c>
      <c r="H14" s="41">
        <v>0</v>
      </c>
      <c r="I14" s="148">
        <v>0</v>
      </c>
      <c r="J14" s="148">
        <v>0</v>
      </c>
      <c r="K14" s="44">
        <v>0</v>
      </c>
      <c r="L14" s="41">
        <v>0</v>
      </c>
      <c r="M14" s="21"/>
      <c r="N14" s="3"/>
      <c r="O14" s="3"/>
      <c r="P14" s="3"/>
    </row>
    <row r="15" spans="2:16" ht="12.75" customHeight="1">
      <c r="B15" s="38" t="s">
        <v>196</v>
      </c>
      <c r="C15" s="41">
        <f>'Segmenty działalności Q1'!G16</f>
        <v>0</v>
      </c>
      <c r="D15" s="111"/>
      <c r="E15" s="44">
        <v>-1</v>
      </c>
      <c r="F15" s="148">
        <v>27</v>
      </c>
      <c r="G15" s="148">
        <v>-32</v>
      </c>
      <c r="H15" s="41">
        <v>5</v>
      </c>
      <c r="I15" s="148">
        <v>-87.1</v>
      </c>
      <c r="J15" s="148">
        <v>0</v>
      </c>
      <c r="K15" s="44">
        <v>0</v>
      </c>
      <c r="L15" s="41">
        <v>0</v>
      </c>
      <c r="M15" s="21"/>
      <c r="N15" s="3"/>
      <c r="O15" s="3"/>
      <c r="P15" s="3"/>
    </row>
    <row r="16" spans="2:16" ht="12.75" customHeight="1">
      <c r="B16" s="38" t="s">
        <v>1</v>
      </c>
      <c r="C16" s="41">
        <f>'Segmenty działalności Q1'!G17</f>
        <v>3</v>
      </c>
      <c r="D16" s="111"/>
      <c r="E16" s="44">
        <v>3</v>
      </c>
      <c r="F16" s="148">
        <v>22</v>
      </c>
      <c r="G16" s="148">
        <v>3</v>
      </c>
      <c r="H16" s="41">
        <v>-25</v>
      </c>
      <c r="I16" s="148">
        <v>3.8999999999999986</v>
      </c>
      <c r="J16" s="148">
        <v>4</v>
      </c>
      <c r="K16" s="44">
        <v>8</v>
      </c>
      <c r="L16" s="41">
        <v>17</v>
      </c>
      <c r="M16" s="21"/>
      <c r="N16" s="3"/>
      <c r="O16" s="3"/>
      <c r="P16" s="3"/>
    </row>
    <row r="17" spans="2:16" ht="12.75" customHeight="1">
      <c r="B17" s="38" t="s">
        <v>47</v>
      </c>
      <c r="C17" s="41">
        <f>'Segmenty działalności Q1'!G18</f>
        <v>-74</v>
      </c>
      <c r="D17" s="111"/>
      <c r="E17" s="44">
        <v>-41</v>
      </c>
      <c r="F17" s="148">
        <v>-46</v>
      </c>
      <c r="G17" s="148">
        <v>-48</v>
      </c>
      <c r="H17" s="41">
        <v>144</v>
      </c>
      <c r="I17" s="148">
        <v>-103.60000000000002</v>
      </c>
      <c r="J17" s="148">
        <v>-149.17000000000002</v>
      </c>
      <c r="K17" s="44">
        <v>-48.83</v>
      </c>
      <c r="L17" s="41">
        <v>-63</v>
      </c>
      <c r="M17" s="21"/>
      <c r="N17" s="3"/>
      <c r="O17" s="3"/>
      <c r="P17" s="3"/>
    </row>
    <row r="18" spans="2:16" ht="13.5" customHeight="1" thickBot="1">
      <c r="B18" s="74" t="s">
        <v>5</v>
      </c>
      <c r="C18" s="75">
        <f>'Segmenty działalności Q1'!G19</f>
        <v>-205</v>
      </c>
      <c r="D18" s="221"/>
      <c r="E18" s="77">
        <v>-261</v>
      </c>
      <c r="F18" s="200">
        <v>277</v>
      </c>
      <c r="G18" s="200">
        <v>-249</v>
      </c>
      <c r="H18" s="75">
        <v>-29</v>
      </c>
      <c r="I18" s="200">
        <v>-401</v>
      </c>
      <c r="J18" s="200">
        <v>-309.3</v>
      </c>
      <c r="K18" s="77">
        <v>-191</v>
      </c>
      <c r="L18" s="75">
        <v>-192.2</v>
      </c>
      <c r="M18" s="21"/>
      <c r="N18" s="3"/>
      <c r="O18" s="3"/>
      <c r="P18" s="3"/>
    </row>
    <row r="19" spans="2:16" ht="13.5" customHeight="1" thickBot="1">
      <c r="B19" s="74" t="s">
        <v>52</v>
      </c>
      <c r="C19" s="244">
        <f>'Segmenty działalności Q1'!G20</f>
        <v>-74</v>
      </c>
      <c r="D19" s="221"/>
      <c r="E19" s="77">
        <v>-95</v>
      </c>
      <c r="F19" s="268">
        <v>-61</v>
      </c>
      <c r="G19" s="268">
        <v>-66</v>
      </c>
      <c r="H19" s="244">
        <v>100</v>
      </c>
      <c r="I19" s="268">
        <v>-255</v>
      </c>
      <c r="J19" s="268">
        <v>-177.4</v>
      </c>
      <c r="K19" s="115">
        <v>-47</v>
      </c>
      <c r="L19" s="244">
        <v>-66.2</v>
      </c>
      <c r="P19" s="3"/>
    </row>
    <row r="20" spans="2:16" ht="13.5" customHeight="1" thickBot="1">
      <c r="B20" s="74" t="s">
        <v>158</v>
      </c>
      <c r="C20" s="244">
        <f>'Segmenty działalności Q1'!G21</f>
        <v>-92</v>
      </c>
      <c r="D20" s="221"/>
      <c r="E20" s="77">
        <v>-115</v>
      </c>
      <c r="F20" s="268">
        <v>-79</v>
      </c>
      <c r="G20" s="268">
        <v>-83</v>
      </c>
      <c r="H20" s="244">
        <v>84</v>
      </c>
      <c r="I20" s="268">
        <v>-276</v>
      </c>
      <c r="J20" s="268">
        <v>-191.4</v>
      </c>
      <c r="K20" s="115">
        <v>-61</v>
      </c>
      <c r="L20" s="244">
        <v>-81.2</v>
      </c>
      <c r="O20" s="3"/>
      <c r="P20" s="3"/>
    </row>
    <row r="21" spans="2:16" ht="15.75" customHeight="1">
      <c r="B21" s="49"/>
      <c r="C21" s="49"/>
      <c r="E21" s="49"/>
      <c r="F21" s="49"/>
      <c r="G21" s="49"/>
      <c r="H21" s="49"/>
      <c r="I21" s="49"/>
      <c r="J21" s="49"/>
      <c r="K21" s="49"/>
      <c r="L21" s="49"/>
      <c r="O21" s="3"/>
      <c r="P21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S56"/>
  <sheetViews>
    <sheetView showGridLines="0" zoomScale="85" zoomScaleNormal="85" zoomScalePageLayoutView="0" workbookViewId="0" topLeftCell="A1">
      <pane xSplit="2" ySplit="6" topLeftCell="C7" activePane="bottomRight" state="frozen"/>
      <selection pane="topLeft" activeCell="C7" sqref="C7:C15"/>
      <selection pane="topRight" activeCell="C7" sqref="C7:C15"/>
      <selection pane="bottomLeft" activeCell="C7" sqref="C7:C15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58" width="20.7109375" style="1" customWidth="1"/>
    <col min="59" max="16384" width="9.140625" style="1" customWidth="1"/>
  </cols>
  <sheetData>
    <row r="1" spans="2:20" ht="23.25" customHeight="1">
      <c r="B1" s="33" t="s">
        <v>192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2:58" ht="15.7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</row>
    <row r="3" spans="2:20" ht="12.75">
      <c r="B3" s="2"/>
      <c r="C3" s="140"/>
      <c r="D3" s="2"/>
      <c r="E3" s="2"/>
      <c r="F3" s="2"/>
      <c r="G3" s="140"/>
      <c r="H3" s="140"/>
      <c r="I3" s="140"/>
      <c r="J3" s="140"/>
      <c r="K3" s="140"/>
      <c r="L3" s="140"/>
      <c r="M3" s="140"/>
      <c r="N3" s="2"/>
      <c r="O3" s="2"/>
      <c r="P3" s="2"/>
      <c r="Q3" s="2"/>
      <c r="R3" s="2"/>
      <c r="S3" s="2"/>
      <c r="T3" s="2"/>
    </row>
    <row r="4" spans="2:58" ht="75.75" customHeight="1">
      <c r="B4" s="69" t="s">
        <v>61</v>
      </c>
      <c r="C4" s="71" t="s">
        <v>314</v>
      </c>
      <c r="D4" s="108">
        <v>2021</v>
      </c>
      <c r="E4" s="108" t="s">
        <v>292</v>
      </c>
      <c r="F4" s="108" t="s">
        <v>286</v>
      </c>
      <c r="G4" s="108" t="s">
        <v>281</v>
      </c>
      <c r="H4" s="71" t="s">
        <v>263</v>
      </c>
      <c r="I4" s="108">
        <v>2020</v>
      </c>
      <c r="J4" s="206" t="s">
        <v>253</v>
      </c>
      <c r="K4" s="206" t="s">
        <v>248</v>
      </c>
      <c r="L4" s="108" t="s">
        <v>242</v>
      </c>
      <c r="M4" s="71" t="s">
        <v>236</v>
      </c>
      <c r="N4" s="108">
        <v>2019</v>
      </c>
      <c r="O4" s="108" t="s">
        <v>233</v>
      </c>
      <c r="P4" s="108" t="s">
        <v>230</v>
      </c>
      <c r="Q4" s="108" t="s">
        <v>228</v>
      </c>
      <c r="R4" s="71" t="s">
        <v>222</v>
      </c>
      <c r="S4" s="108">
        <v>2018</v>
      </c>
      <c r="T4" s="108" t="s">
        <v>216</v>
      </c>
      <c r="U4" s="108" t="s">
        <v>194</v>
      </c>
      <c r="V4" s="108" t="s">
        <v>191</v>
      </c>
      <c r="W4" s="108" t="s">
        <v>183</v>
      </c>
      <c r="X4" s="108">
        <v>2017</v>
      </c>
      <c r="Y4" s="108" t="s">
        <v>180</v>
      </c>
      <c r="Z4" s="108" t="s">
        <v>178</v>
      </c>
      <c r="AA4" s="108" t="s">
        <v>174</v>
      </c>
      <c r="AB4" s="108" t="s">
        <v>172</v>
      </c>
      <c r="AC4" s="108">
        <v>2016</v>
      </c>
      <c r="AD4" s="108" t="s">
        <v>66</v>
      </c>
      <c r="AE4" s="108" t="s">
        <v>65</v>
      </c>
      <c r="AF4" s="108" t="s">
        <v>63</v>
      </c>
      <c r="AG4" s="108" t="s">
        <v>62</v>
      </c>
      <c r="AH4" s="73">
        <v>2015</v>
      </c>
      <c r="AI4" s="73" t="s">
        <v>60</v>
      </c>
      <c r="AJ4" s="73" t="s">
        <v>55</v>
      </c>
      <c r="AK4" s="73" t="s">
        <v>53</v>
      </c>
      <c r="AL4" s="73" t="s">
        <v>54</v>
      </c>
      <c r="AM4" s="73">
        <v>2014</v>
      </c>
      <c r="AN4" s="73" t="s">
        <v>50</v>
      </c>
      <c r="AO4" s="73" t="s">
        <v>51</v>
      </c>
      <c r="AP4" s="73" t="s">
        <v>49</v>
      </c>
      <c r="AQ4" s="73" t="s">
        <v>46</v>
      </c>
      <c r="AR4" s="73">
        <v>2013</v>
      </c>
      <c r="AS4" s="73" t="s">
        <v>45</v>
      </c>
      <c r="AT4" s="73" t="s">
        <v>44</v>
      </c>
      <c r="AU4" s="73" t="s">
        <v>42</v>
      </c>
      <c r="AV4" s="73" t="s">
        <v>43</v>
      </c>
      <c r="AW4" s="73">
        <v>2012</v>
      </c>
      <c r="AX4" s="73" t="s">
        <v>33</v>
      </c>
      <c r="AY4" s="73" t="s">
        <v>37</v>
      </c>
      <c r="AZ4" s="73" t="s">
        <v>38</v>
      </c>
      <c r="BA4" s="73" t="s">
        <v>31</v>
      </c>
      <c r="BB4" s="73">
        <v>2011</v>
      </c>
      <c r="BC4" s="73" t="s">
        <v>34</v>
      </c>
      <c r="BD4" s="73" t="s">
        <v>39</v>
      </c>
      <c r="BE4" s="73" t="s">
        <v>40</v>
      </c>
      <c r="BF4" s="73" t="s">
        <v>30</v>
      </c>
    </row>
    <row r="5" spans="2:58" ht="12" customHeight="1">
      <c r="B5" s="67"/>
      <c r="C5" s="100" t="s">
        <v>204</v>
      </c>
      <c r="D5" s="98" t="s">
        <v>204</v>
      </c>
      <c r="E5" s="98" t="s">
        <v>204</v>
      </c>
      <c r="F5" s="98" t="s">
        <v>204</v>
      </c>
      <c r="G5" s="98" t="s">
        <v>204</v>
      </c>
      <c r="H5" s="100" t="s">
        <v>204</v>
      </c>
      <c r="I5" s="98" t="s">
        <v>204</v>
      </c>
      <c r="J5" s="106" t="s">
        <v>204</v>
      </c>
      <c r="K5" s="106" t="s">
        <v>204</v>
      </c>
      <c r="L5" s="98" t="s">
        <v>204</v>
      </c>
      <c r="M5" s="100" t="s">
        <v>204</v>
      </c>
      <c r="N5" s="98" t="s">
        <v>204</v>
      </c>
      <c r="O5" s="98" t="s">
        <v>204</v>
      </c>
      <c r="P5" s="106" t="s">
        <v>204</v>
      </c>
      <c r="Q5" s="106" t="s">
        <v>204</v>
      </c>
      <c r="R5" s="100" t="s">
        <v>204</v>
      </c>
      <c r="S5" s="106" t="s">
        <v>204</v>
      </c>
      <c r="T5" s="106" t="s">
        <v>204</v>
      </c>
      <c r="U5" s="106" t="s">
        <v>204</v>
      </c>
      <c r="V5" s="106" t="s">
        <v>204</v>
      </c>
      <c r="W5" s="106" t="s">
        <v>204</v>
      </c>
      <c r="X5" s="106" t="s">
        <v>204</v>
      </c>
      <c r="Y5" s="106" t="s">
        <v>204</v>
      </c>
      <c r="Z5" s="106" t="s">
        <v>204</v>
      </c>
      <c r="AA5" s="106" t="s">
        <v>204</v>
      </c>
      <c r="AB5" s="106" t="s">
        <v>204</v>
      </c>
      <c r="AC5" s="106" t="s">
        <v>204</v>
      </c>
      <c r="AD5" s="106" t="s">
        <v>204</v>
      </c>
      <c r="AE5" s="106" t="s">
        <v>204</v>
      </c>
      <c r="AF5" s="106" t="s">
        <v>204</v>
      </c>
      <c r="AG5" s="106" t="s">
        <v>204</v>
      </c>
      <c r="AH5" s="106" t="s">
        <v>204</v>
      </c>
      <c r="AI5" s="106" t="s">
        <v>204</v>
      </c>
      <c r="AJ5" s="106" t="s">
        <v>204</v>
      </c>
      <c r="AK5" s="106" t="s">
        <v>204</v>
      </c>
      <c r="AL5" s="106" t="s">
        <v>204</v>
      </c>
      <c r="AM5" s="106" t="s">
        <v>204</v>
      </c>
      <c r="AN5" s="106" t="s">
        <v>204</v>
      </c>
      <c r="AO5" s="106" t="s">
        <v>204</v>
      </c>
      <c r="AP5" s="106" t="s">
        <v>204</v>
      </c>
      <c r="AQ5" s="106" t="s">
        <v>204</v>
      </c>
      <c r="AR5" s="106" t="s">
        <v>204</v>
      </c>
      <c r="AS5" s="106" t="s">
        <v>204</v>
      </c>
      <c r="AT5" s="106" t="s">
        <v>204</v>
      </c>
      <c r="AU5" s="106" t="s">
        <v>204</v>
      </c>
      <c r="AV5" s="106" t="s">
        <v>204</v>
      </c>
      <c r="AW5" s="106" t="s">
        <v>204</v>
      </c>
      <c r="AX5" s="106" t="s">
        <v>204</v>
      </c>
      <c r="AY5" s="106" t="s">
        <v>204</v>
      </c>
      <c r="AZ5" s="106" t="s">
        <v>204</v>
      </c>
      <c r="BA5" s="106" t="s">
        <v>204</v>
      </c>
      <c r="BB5" s="106" t="s">
        <v>204</v>
      </c>
      <c r="BC5" s="106" t="s">
        <v>204</v>
      </c>
      <c r="BD5" s="106" t="s">
        <v>204</v>
      </c>
      <c r="BE5" s="106" t="s">
        <v>204</v>
      </c>
      <c r="BF5" s="106" t="s">
        <v>204</v>
      </c>
    </row>
    <row r="6" spans="2:58" ht="12" customHeight="1" thickBot="1">
      <c r="B6" s="101"/>
      <c r="C6" s="103"/>
      <c r="D6" s="105"/>
      <c r="E6" s="105"/>
      <c r="F6" s="105"/>
      <c r="G6" s="105"/>
      <c r="H6" s="103"/>
      <c r="I6" s="105"/>
      <c r="J6" s="219"/>
      <c r="K6" s="219"/>
      <c r="L6" s="105"/>
      <c r="M6" s="103"/>
      <c r="N6" s="105"/>
      <c r="O6" s="105"/>
      <c r="P6" s="105"/>
      <c r="Q6" s="105"/>
      <c r="R6" s="103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2:52" ht="12.75">
      <c r="B7" s="80" t="s">
        <v>142</v>
      </c>
      <c r="C7" s="81"/>
      <c r="D7" s="78"/>
      <c r="E7" s="78"/>
      <c r="F7" s="78"/>
      <c r="G7" s="78"/>
      <c r="H7" s="81"/>
      <c r="I7" s="78"/>
      <c r="J7" s="269"/>
      <c r="K7" s="269"/>
      <c r="L7" s="78"/>
      <c r="M7" s="81"/>
      <c r="N7" s="78"/>
      <c r="O7" s="78"/>
      <c r="P7" s="78"/>
      <c r="Q7" s="78"/>
      <c r="R7" s="81"/>
      <c r="S7" s="78"/>
      <c r="T7" s="78"/>
      <c r="U7" s="78"/>
      <c r="V7" s="78"/>
      <c r="W7" s="78"/>
      <c r="X7" s="78"/>
      <c r="Y7" s="78"/>
      <c r="Z7" s="7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Z7" s="3"/>
    </row>
    <row r="8" spans="2:149" ht="12.75">
      <c r="B8" s="38" t="s">
        <v>145</v>
      </c>
      <c r="C8" s="51">
        <f>ROUND('[2]Tabele Prez - operacyjne'!C3,1)</f>
        <v>1091.3</v>
      </c>
      <c r="D8" s="52">
        <f aca="true" t="shared" si="0" ref="D8:D14">SUM(E8:H8)</f>
        <v>2704.480172165511</v>
      </c>
      <c r="E8" s="52">
        <v>1095.8</v>
      </c>
      <c r="F8" s="52">
        <v>582.3801721655112</v>
      </c>
      <c r="G8" s="52">
        <v>487.2</v>
      </c>
      <c r="H8" s="51">
        <v>539.1</v>
      </c>
      <c r="I8" s="52">
        <v>1815.7</v>
      </c>
      <c r="J8" s="152">
        <v>487.7</v>
      </c>
      <c r="K8" s="152">
        <v>441.4</v>
      </c>
      <c r="L8" s="52">
        <v>442.5</v>
      </c>
      <c r="M8" s="51">
        <v>444.4</v>
      </c>
      <c r="N8" s="52">
        <v>1818.7</v>
      </c>
      <c r="O8" s="52">
        <v>452.2</v>
      </c>
      <c r="P8" s="52">
        <v>450.8</v>
      </c>
      <c r="Q8" s="52">
        <v>438.2</v>
      </c>
      <c r="R8" s="51">
        <v>477.5</v>
      </c>
      <c r="S8" s="52">
        <v>1834.2</v>
      </c>
      <c r="T8" s="52">
        <v>473.3</v>
      </c>
      <c r="U8" s="52">
        <v>435.5</v>
      </c>
      <c r="V8" s="52">
        <v>461.3</v>
      </c>
      <c r="W8" s="52">
        <v>464.2</v>
      </c>
      <c r="X8" s="52">
        <v>1862.75</v>
      </c>
      <c r="Y8" s="52">
        <v>461.1</v>
      </c>
      <c r="Z8" s="52">
        <v>458.93</v>
      </c>
      <c r="AA8" s="52">
        <v>469.2</v>
      </c>
      <c r="AB8" s="52">
        <v>474.3</v>
      </c>
      <c r="AC8" s="52">
        <v>1918.8000000000002</v>
      </c>
      <c r="AD8" s="52">
        <v>472.9</v>
      </c>
      <c r="AE8" s="52">
        <v>449.4</v>
      </c>
      <c r="AF8" s="52">
        <v>487.1</v>
      </c>
      <c r="AG8" s="52">
        <v>509.4</v>
      </c>
      <c r="AH8" s="52">
        <v>2026.8999999999999</v>
      </c>
      <c r="AI8" s="52">
        <v>503.76</v>
      </c>
      <c r="AJ8" s="52">
        <v>515.2</v>
      </c>
      <c r="AK8" s="52">
        <v>506.79999999999995</v>
      </c>
      <c r="AL8" s="52">
        <v>501</v>
      </c>
      <c r="AM8" s="52">
        <v>1876</v>
      </c>
      <c r="AN8" s="52">
        <v>440.4</v>
      </c>
      <c r="AO8" s="52">
        <v>475.2</v>
      </c>
      <c r="AP8" s="52">
        <v>481.9</v>
      </c>
      <c r="AQ8" s="52">
        <v>478.5</v>
      </c>
      <c r="AR8" s="52">
        <v>1890.49</v>
      </c>
      <c r="AS8" s="52">
        <v>483.1</v>
      </c>
      <c r="AT8" s="52">
        <v>481.19</v>
      </c>
      <c r="AU8" s="52">
        <v>483.5</v>
      </c>
      <c r="AV8" s="52">
        <v>442.7</v>
      </c>
      <c r="AW8" s="52">
        <v>1607.5</v>
      </c>
      <c r="AX8" s="52">
        <v>403.2</v>
      </c>
      <c r="AY8" s="52">
        <v>396.5</v>
      </c>
      <c r="AZ8" s="52">
        <v>400.6</v>
      </c>
      <c r="BA8" s="52">
        <v>407.2</v>
      </c>
      <c r="BB8" s="52">
        <v>1616.4</v>
      </c>
      <c r="BC8" s="52">
        <v>409.1</v>
      </c>
      <c r="BD8" s="52">
        <v>400.3</v>
      </c>
      <c r="BE8" s="52">
        <v>400.9</v>
      </c>
      <c r="BF8" s="52">
        <v>406.1</v>
      </c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</row>
    <row r="9" spans="2:58" ht="12.75">
      <c r="B9" s="38" t="s">
        <v>143</v>
      </c>
      <c r="C9" s="51">
        <f>ROUND('[2]Tabele Prez - operacyjne'!C4,1)</f>
        <v>326.4</v>
      </c>
      <c r="D9" s="52">
        <f t="shared" si="0"/>
        <v>1284.0184012942032</v>
      </c>
      <c r="E9" s="52">
        <v>322.7</v>
      </c>
      <c r="F9" s="52">
        <v>325.61840129420335</v>
      </c>
      <c r="G9" s="52">
        <v>318.8</v>
      </c>
      <c r="H9" s="51">
        <v>316.9</v>
      </c>
      <c r="I9" s="52">
        <v>1337.4</v>
      </c>
      <c r="J9" s="152">
        <v>328.5</v>
      </c>
      <c r="K9" s="152">
        <v>329.6</v>
      </c>
      <c r="L9" s="52">
        <v>336.4</v>
      </c>
      <c r="M9" s="51">
        <v>343.3</v>
      </c>
      <c r="N9" s="52">
        <v>1337.4</v>
      </c>
      <c r="O9" s="52">
        <v>348.10000000000014</v>
      </c>
      <c r="P9" s="52">
        <v>336.6</v>
      </c>
      <c r="Q9" s="52">
        <v>326.2</v>
      </c>
      <c r="R9" s="51">
        <v>326.5</v>
      </c>
      <c r="S9" s="52">
        <v>1296.3</v>
      </c>
      <c r="T9" s="52">
        <v>336.3</v>
      </c>
      <c r="U9" s="52">
        <v>322.6</v>
      </c>
      <c r="V9" s="52">
        <v>313.9</v>
      </c>
      <c r="W9" s="52">
        <v>323.5</v>
      </c>
      <c r="X9" s="52">
        <v>1315.19</v>
      </c>
      <c r="Y9" s="52">
        <v>334.6</v>
      </c>
      <c r="Z9" s="52">
        <v>324.99</v>
      </c>
      <c r="AA9" s="52">
        <v>327.2</v>
      </c>
      <c r="AB9" s="52">
        <v>328.3</v>
      </c>
      <c r="AC9" s="52">
        <v>1400.6</v>
      </c>
      <c r="AD9" s="52">
        <v>346.6</v>
      </c>
      <c r="AE9" s="52">
        <v>346</v>
      </c>
      <c r="AF9" s="52">
        <v>348.7</v>
      </c>
      <c r="AG9" s="52">
        <v>359.3</v>
      </c>
      <c r="AH9" s="52">
        <v>1454</v>
      </c>
      <c r="AI9" s="52">
        <v>365.66</v>
      </c>
      <c r="AJ9" s="52">
        <v>358.9</v>
      </c>
      <c r="AK9" s="52">
        <v>362.2</v>
      </c>
      <c r="AL9" s="52">
        <v>367.2</v>
      </c>
      <c r="AM9" s="52">
        <v>1457.4</v>
      </c>
      <c r="AN9" s="52">
        <v>367.6</v>
      </c>
      <c r="AO9" s="52">
        <v>361.4</v>
      </c>
      <c r="AP9" s="52">
        <v>361.6</v>
      </c>
      <c r="AQ9" s="52">
        <v>366.8</v>
      </c>
      <c r="AR9" s="52">
        <v>1550.49</v>
      </c>
      <c r="AS9" s="52">
        <v>383.8</v>
      </c>
      <c r="AT9" s="52">
        <v>386.8</v>
      </c>
      <c r="AU9" s="52">
        <v>387.21</v>
      </c>
      <c r="AV9" s="52">
        <v>392.69</v>
      </c>
      <c r="AW9" s="52">
        <v>1607.5</v>
      </c>
      <c r="AX9" s="52">
        <v>403.2</v>
      </c>
      <c r="AY9" s="52">
        <v>396.5</v>
      </c>
      <c r="AZ9" s="52">
        <v>400.6</v>
      </c>
      <c r="BA9" s="52">
        <v>407.2</v>
      </c>
      <c r="BB9" s="52">
        <v>1616.4</v>
      </c>
      <c r="BC9" s="52">
        <v>409.1</v>
      </c>
      <c r="BD9" s="52">
        <v>400.3</v>
      </c>
      <c r="BE9" s="52">
        <v>400.9</v>
      </c>
      <c r="BF9" s="52">
        <v>406.1</v>
      </c>
    </row>
    <row r="10" spans="2:58" ht="12.75">
      <c r="B10" s="38" t="s">
        <v>144</v>
      </c>
      <c r="C10" s="51">
        <f>ROUND('[2]Tabele Prez - operacyjne'!C5,1)</f>
        <v>764.8</v>
      </c>
      <c r="D10" s="52">
        <f t="shared" si="0"/>
        <v>1420.361770871308</v>
      </c>
      <c r="E10" s="52">
        <v>773</v>
      </c>
      <c r="F10" s="52">
        <v>256.7617708713078</v>
      </c>
      <c r="G10" s="52">
        <v>168.4</v>
      </c>
      <c r="H10" s="51">
        <v>222.2</v>
      </c>
      <c r="I10" s="52">
        <v>478.3</v>
      </c>
      <c r="J10" s="152">
        <v>159.3</v>
      </c>
      <c r="K10" s="152">
        <v>111.8</v>
      </c>
      <c r="L10" s="52">
        <v>106.1</v>
      </c>
      <c r="M10" s="51">
        <v>101.1</v>
      </c>
      <c r="N10" s="52">
        <v>481.3</v>
      </c>
      <c r="O10" s="52">
        <v>104.09999999999997</v>
      </c>
      <c r="P10" s="52">
        <v>114.3</v>
      </c>
      <c r="Q10" s="52">
        <v>112</v>
      </c>
      <c r="R10" s="51">
        <v>151</v>
      </c>
      <c r="S10" s="52">
        <v>537.9</v>
      </c>
      <c r="T10" s="52">
        <v>137</v>
      </c>
      <c r="U10" s="52">
        <v>112.8</v>
      </c>
      <c r="V10" s="52">
        <v>147.4</v>
      </c>
      <c r="W10" s="52">
        <v>140.7</v>
      </c>
      <c r="X10" s="52">
        <v>548.44</v>
      </c>
      <c r="Y10" s="52">
        <v>126.42</v>
      </c>
      <c r="Z10" s="52">
        <v>133.94</v>
      </c>
      <c r="AA10" s="52">
        <v>142</v>
      </c>
      <c r="AB10" s="52">
        <v>146</v>
      </c>
      <c r="AC10" s="52">
        <v>518.5</v>
      </c>
      <c r="AD10" s="52">
        <v>126.3</v>
      </c>
      <c r="AE10" s="52">
        <v>103.5</v>
      </c>
      <c r="AF10" s="52">
        <v>138.4</v>
      </c>
      <c r="AG10" s="52">
        <v>150.3</v>
      </c>
      <c r="AH10" s="52">
        <v>572.8</v>
      </c>
      <c r="AI10" s="52">
        <v>138.1</v>
      </c>
      <c r="AJ10" s="52">
        <v>156.3</v>
      </c>
      <c r="AK10" s="52">
        <v>144.6</v>
      </c>
      <c r="AL10" s="52">
        <v>133.8</v>
      </c>
      <c r="AM10" s="52">
        <v>418.6</v>
      </c>
      <c r="AN10" s="52">
        <v>72.8</v>
      </c>
      <c r="AO10" s="52">
        <v>113.8</v>
      </c>
      <c r="AP10" s="52">
        <v>120.3</v>
      </c>
      <c r="AQ10" s="52">
        <v>111.7</v>
      </c>
      <c r="AR10" s="52">
        <v>340</v>
      </c>
      <c r="AS10" s="52">
        <v>99.3</v>
      </c>
      <c r="AT10" s="52">
        <v>94.39</v>
      </c>
      <c r="AU10" s="52">
        <v>96.29</v>
      </c>
      <c r="AV10" s="52">
        <v>50.01</v>
      </c>
      <c r="AW10" s="52" t="s">
        <v>64</v>
      </c>
      <c r="AX10" s="52" t="s">
        <v>64</v>
      </c>
      <c r="AY10" s="52" t="s">
        <v>64</v>
      </c>
      <c r="AZ10" s="52" t="s">
        <v>64</v>
      </c>
      <c r="BA10" s="52" t="s">
        <v>64</v>
      </c>
      <c r="BB10" s="52" t="s">
        <v>64</v>
      </c>
      <c r="BC10" s="52" t="s">
        <v>64</v>
      </c>
      <c r="BD10" s="52" t="s">
        <v>64</v>
      </c>
      <c r="BE10" s="52" t="s">
        <v>64</v>
      </c>
      <c r="BF10" s="52" t="s">
        <v>64</v>
      </c>
    </row>
    <row r="11" spans="2:58" ht="12.75">
      <c r="B11" s="38" t="s">
        <v>215</v>
      </c>
      <c r="C11" s="51">
        <f>ROUND('[2]Tabele Prez - operacyjne'!C6,1)</f>
        <v>689.2</v>
      </c>
      <c r="D11" s="52">
        <f t="shared" si="0"/>
        <v>2689.5922271235872</v>
      </c>
      <c r="E11" s="52">
        <v>710.3</v>
      </c>
      <c r="F11" s="52">
        <v>669.3922271235874</v>
      </c>
      <c r="G11" s="52">
        <v>604.4</v>
      </c>
      <c r="H11" s="51">
        <v>705.5</v>
      </c>
      <c r="I11" s="52">
        <v>2704</v>
      </c>
      <c r="J11" s="152">
        <v>730.6</v>
      </c>
      <c r="K11" s="152">
        <v>672.9</v>
      </c>
      <c r="L11" s="52">
        <v>581.5</v>
      </c>
      <c r="M11" s="51">
        <v>719</v>
      </c>
      <c r="N11" s="52">
        <v>2670.6</v>
      </c>
      <c r="O11" s="52">
        <v>720.7</v>
      </c>
      <c r="P11" s="52">
        <v>645.1</v>
      </c>
      <c r="Q11" s="52">
        <v>601</v>
      </c>
      <c r="R11" s="51">
        <v>703.8</v>
      </c>
      <c r="S11" s="52">
        <v>2711.5</v>
      </c>
      <c r="T11" s="52">
        <v>721.7</v>
      </c>
      <c r="U11" s="52">
        <v>659.9</v>
      </c>
      <c r="V11" s="52">
        <v>611.5</v>
      </c>
      <c r="W11" s="52">
        <v>718.4</v>
      </c>
      <c r="X11" s="52">
        <v>2673.92</v>
      </c>
      <c r="Y11" s="52">
        <v>730.64</v>
      </c>
      <c r="Z11" s="52">
        <v>664.38</v>
      </c>
      <c r="AA11" s="52">
        <v>567</v>
      </c>
      <c r="AB11" s="52">
        <v>711.9</v>
      </c>
      <c r="AC11" s="52">
        <v>2540.4</v>
      </c>
      <c r="AD11" s="52">
        <v>692</v>
      </c>
      <c r="AE11" s="52">
        <v>581.9</v>
      </c>
      <c r="AF11" s="52">
        <v>596.4</v>
      </c>
      <c r="AG11" s="52">
        <v>670</v>
      </c>
      <c r="AH11" s="52">
        <v>2564.4</v>
      </c>
      <c r="AI11" s="52">
        <v>664.48</v>
      </c>
      <c r="AJ11" s="52">
        <v>612.49</v>
      </c>
      <c r="AK11" s="52">
        <v>602.14</v>
      </c>
      <c r="AL11" s="52">
        <v>685.24</v>
      </c>
      <c r="AM11" s="52">
        <v>2627.2</v>
      </c>
      <c r="AN11" s="52">
        <v>691.5</v>
      </c>
      <c r="AO11" s="52">
        <v>581.6</v>
      </c>
      <c r="AP11" s="52">
        <v>650.4</v>
      </c>
      <c r="AQ11" s="52">
        <v>703.7</v>
      </c>
      <c r="AR11" s="52">
        <v>2691.8</v>
      </c>
      <c r="AS11" s="52">
        <v>736.8</v>
      </c>
      <c r="AT11" s="52">
        <v>618.6</v>
      </c>
      <c r="AU11" s="52">
        <v>603.9</v>
      </c>
      <c r="AV11" s="52">
        <v>732.5</v>
      </c>
      <c r="AW11" s="52">
        <v>2709.7</v>
      </c>
      <c r="AX11" s="52">
        <v>706.2</v>
      </c>
      <c r="AY11" s="52">
        <v>647.9</v>
      </c>
      <c r="AZ11" s="52">
        <v>625.1</v>
      </c>
      <c r="BA11" s="52">
        <v>730.5</v>
      </c>
      <c r="BB11" s="52">
        <v>2713.1</v>
      </c>
      <c r="BC11" s="52">
        <v>725.4</v>
      </c>
      <c r="BD11" s="52">
        <v>668.7</v>
      </c>
      <c r="BE11" s="52">
        <v>594.6</v>
      </c>
      <c r="BF11" s="52">
        <v>724.4</v>
      </c>
    </row>
    <row r="12" spans="2:58" ht="12.75">
      <c r="B12" s="38" t="s">
        <v>143</v>
      </c>
      <c r="C12" s="51">
        <f>ROUND('[2]Tabele Prez - operacyjne'!C7,1)</f>
        <v>607</v>
      </c>
      <c r="D12" s="52">
        <f t="shared" si="0"/>
        <v>2363.7924707437114</v>
      </c>
      <c r="E12" s="52">
        <v>632</v>
      </c>
      <c r="F12" s="52">
        <v>589.4924707437114</v>
      </c>
      <c r="G12" s="52">
        <v>522.3</v>
      </c>
      <c r="H12" s="51">
        <v>620</v>
      </c>
      <c r="I12" s="52">
        <v>2408.8</v>
      </c>
      <c r="J12" s="152">
        <v>642.2</v>
      </c>
      <c r="K12" s="152">
        <v>591.2</v>
      </c>
      <c r="L12" s="52">
        <v>525.5</v>
      </c>
      <c r="M12" s="51">
        <v>649.9</v>
      </c>
      <c r="N12" s="52">
        <v>2478.1</v>
      </c>
      <c r="O12" s="52">
        <v>668.0999999999999</v>
      </c>
      <c r="P12" s="52">
        <v>593.4</v>
      </c>
      <c r="Q12" s="52">
        <v>556</v>
      </c>
      <c r="R12" s="51">
        <v>660.6</v>
      </c>
      <c r="S12" s="52">
        <v>2511.4</v>
      </c>
      <c r="T12" s="52">
        <v>673.1</v>
      </c>
      <c r="U12" s="52">
        <v>606.1</v>
      </c>
      <c r="V12" s="52">
        <v>558.6</v>
      </c>
      <c r="W12" s="52">
        <v>673.6</v>
      </c>
      <c r="X12" s="52">
        <v>2523.78</v>
      </c>
      <c r="Y12" s="52">
        <v>684.04</v>
      </c>
      <c r="Z12" s="52">
        <v>626.64</v>
      </c>
      <c r="AA12" s="52">
        <v>532.8</v>
      </c>
      <c r="AB12" s="52">
        <v>680.3</v>
      </c>
      <c r="AC12" s="52">
        <v>2481.5</v>
      </c>
      <c r="AD12" s="52">
        <v>670.1</v>
      </c>
      <c r="AE12" s="52">
        <v>569.6</v>
      </c>
      <c r="AF12" s="52">
        <v>584.5</v>
      </c>
      <c r="AG12" s="52">
        <v>657.3</v>
      </c>
      <c r="AH12" s="52">
        <v>2512.7999999999997</v>
      </c>
      <c r="AI12" s="52">
        <v>651.48</v>
      </c>
      <c r="AJ12" s="52">
        <v>600.79</v>
      </c>
      <c r="AK12" s="52">
        <v>588.74</v>
      </c>
      <c r="AL12" s="52">
        <v>671.84</v>
      </c>
      <c r="AM12" s="52">
        <v>2569.2</v>
      </c>
      <c r="AN12" s="52">
        <v>677.2</v>
      </c>
      <c r="AO12" s="52">
        <v>566.9</v>
      </c>
      <c r="AP12" s="52">
        <v>635.9</v>
      </c>
      <c r="AQ12" s="52">
        <v>689.5</v>
      </c>
      <c r="AR12" s="52">
        <v>2666.9</v>
      </c>
      <c r="AS12" s="52">
        <v>721.8</v>
      </c>
      <c r="AT12" s="52">
        <v>608.7</v>
      </c>
      <c r="AU12" s="52">
        <v>603.9</v>
      </c>
      <c r="AV12" s="52">
        <v>732.5</v>
      </c>
      <c r="AW12" s="52">
        <v>2709.7</v>
      </c>
      <c r="AX12" s="52">
        <v>706.2</v>
      </c>
      <c r="AY12" s="52">
        <v>647.9</v>
      </c>
      <c r="AZ12" s="52">
        <v>625.1</v>
      </c>
      <c r="BA12" s="52">
        <v>730.5</v>
      </c>
      <c r="BB12" s="52">
        <v>2713.1</v>
      </c>
      <c r="BC12" s="52">
        <v>725.4</v>
      </c>
      <c r="BD12" s="52">
        <v>668.7</v>
      </c>
      <c r="BE12" s="52">
        <v>594.6</v>
      </c>
      <c r="BF12" s="52">
        <v>724.4</v>
      </c>
    </row>
    <row r="13" spans="2:58" ht="12.75">
      <c r="B13" s="38" t="s">
        <v>146</v>
      </c>
      <c r="C13" s="51">
        <f>ROUND('[2]Tabele Prez - operacyjne'!C8,1)</f>
        <v>82.2</v>
      </c>
      <c r="D13" s="52">
        <f t="shared" si="0"/>
        <v>325.79975637987604</v>
      </c>
      <c r="E13" s="52">
        <v>78.3</v>
      </c>
      <c r="F13" s="52">
        <v>79.89975637987604</v>
      </c>
      <c r="G13" s="52">
        <v>82.1</v>
      </c>
      <c r="H13" s="51">
        <v>85.5</v>
      </c>
      <c r="I13" s="52">
        <v>295.1</v>
      </c>
      <c r="J13" s="152">
        <v>88.4</v>
      </c>
      <c r="K13" s="152">
        <v>81.7</v>
      </c>
      <c r="L13" s="52">
        <v>56</v>
      </c>
      <c r="M13" s="51">
        <v>69.1</v>
      </c>
      <c r="N13" s="52">
        <v>192.5</v>
      </c>
      <c r="O13" s="52">
        <v>52.599999999999994</v>
      </c>
      <c r="P13" s="52">
        <v>51.7</v>
      </c>
      <c r="Q13" s="52">
        <v>45</v>
      </c>
      <c r="R13" s="51">
        <v>43.2</v>
      </c>
      <c r="S13" s="52">
        <v>200.1</v>
      </c>
      <c r="T13" s="52">
        <v>48.6</v>
      </c>
      <c r="U13" s="52">
        <v>53.8</v>
      </c>
      <c r="V13" s="52">
        <v>52.9</v>
      </c>
      <c r="W13" s="52">
        <v>44.8</v>
      </c>
      <c r="X13" s="52">
        <v>150.13</v>
      </c>
      <c r="Y13" s="52">
        <v>46.6</v>
      </c>
      <c r="Z13" s="52">
        <v>37.73</v>
      </c>
      <c r="AA13" s="52">
        <v>34.2</v>
      </c>
      <c r="AB13" s="52">
        <v>31.6</v>
      </c>
      <c r="AC13" s="52">
        <v>58.800000000000004</v>
      </c>
      <c r="AD13" s="52">
        <v>21.9</v>
      </c>
      <c r="AE13" s="52">
        <v>12.3</v>
      </c>
      <c r="AF13" s="52">
        <v>12</v>
      </c>
      <c r="AG13" s="52">
        <v>12.6</v>
      </c>
      <c r="AH13" s="52">
        <v>51.5</v>
      </c>
      <c r="AI13" s="52">
        <v>13</v>
      </c>
      <c r="AJ13" s="52">
        <v>11.7</v>
      </c>
      <c r="AK13" s="52">
        <v>13.4</v>
      </c>
      <c r="AL13" s="52">
        <v>13.4</v>
      </c>
      <c r="AM13" s="52">
        <v>58</v>
      </c>
      <c r="AN13" s="52">
        <v>14.3</v>
      </c>
      <c r="AO13" s="52">
        <v>14.7</v>
      </c>
      <c r="AP13" s="52">
        <v>14.5</v>
      </c>
      <c r="AQ13" s="52">
        <v>14.2</v>
      </c>
      <c r="AR13" s="52">
        <v>24.9</v>
      </c>
      <c r="AS13" s="52">
        <v>15</v>
      </c>
      <c r="AT13" s="52">
        <v>9.9</v>
      </c>
      <c r="AU13" s="52" t="s">
        <v>64</v>
      </c>
      <c r="AV13" s="52" t="s">
        <v>64</v>
      </c>
      <c r="AW13" s="52" t="s">
        <v>64</v>
      </c>
      <c r="AX13" s="52" t="s">
        <v>64</v>
      </c>
      <c r="AY13" s="52" t="s">
        <v>64</v>
      </c>
      <c r="AZ13" s="52" t="s">
        <v>64</v>
      </c>
      <c r="BA13" s="52" t="s">
        <v>64</v>
      </c>
      <c r="BB13" s="52" t="s">
        <v>64</v>
      </c>
      <c r="BC13" s="52" t="s">
        <v>64</v>
      </c>
      <c r="BD13" s="52" t="s">
        <v>64</v>
      </c>
      <c r="BE13" s="52" t="s">
        <v>64</v>
      </c>
      <c r="BF13" s="52" t="s">
        <v>64</v>
      </c>
    </row>
    <row r="14" spans="2:58" ht="13.5" thickBot="1">
      <c r="B14" s="74" t="s">
        <v>209</v>
      </c>
      <c r="C14" s="85">
        <f>ROUND('[2]Tabele Prez - operacyjne'!C9,1)</f>
        <v>1780.4</v>
      </c>
      <c r="D14" s="86">
        <f t="shared" si="0"/>
        <v>5394.072399289098</v>
      </c>
      <c r="E14" s="86">
        <v>1806.1</v>
      </c>
      <c r="F14" s="86">
        <v>1251.7723992890985</v>
      </c>
      <c r="G14" s="86">
        <v>1091.6</v>
      </c>
      <c r="H14" s="85">
        <v>1244.6</v>
      </c>
      <c r="I14" s="86">
        <v>4519.7</v>
      </c>
      <c r="J14" s="270">
        <v>1218.3</v>
      </c>
      <c r="K14" s="270">
        <v>1114.3</v>
      </c>
      <c r="L14" s="86">
        <v>1024</v>
      </c>
      <c r="M14" s="85">
        <v>1163.4</v>
      </c>
      <c r="N14" s="86">
        <v>4489.3</v>
      </c>
      <c r="O14" s="86">
        <v>1172.8999999999996</v>
      </c>
      <c r="P14" s="86">
        <v>1095.9</v>
      </c>
      <c r="Q14" s="86">
        <v>1039.2</v>
      </c>
      <c r="R14" s="85">
        <v>1181.3</v>
      </c>
      <c r="S14" s="86">
        <v>4545.7</v>
      </c>
      <c r="T14" s="86">
        <v>1195</v>
      </c>
      <c r="U14" s="86">
        <v>1095.4</v>
      </c>
      <c r="V14" s="86">
        <v>1072.8</v>
      </c>
      <c r="W14" s="86">
        <v>1182.6</v>
      </c>
      <c r="X14" s="86">
        <v>4536.7</v>
      </c>
      <c r="Y14" s="86">
        <v>1191.7</v>
      </c>
      <c r="Z14" s="86">
        <v>1123.21</v>
      </c>
      <c r="AA14" s="86">
        <v>1036.2</v>
      </c>
      <c r="AB14" s="86">
        <v>1186.3</v>
      </c>
      <c r="AC14" s="86">
        <v>4458.5</v>
      </c>
      <c r="AD14" s="86">
        <v>1164.9</v>
      </c>
      <c r="AE14" s="86">
        <v>1031.3</v>
      </c>
      <c r="AF14" s="86">
        <v>1083.5</v>
      </c>
      <c r="AG14" s="86">
        <v>1178.9</v>
      </c>
      <c r="AH14" s="86">
        <v>4591.3</v>
      </c>
      <c r="AI14" s="86">
        <v>1168.24</v>
      </c>
      <c r="AJ14" s="86">
        <v>1127.7</v>
      </c>
      <c r="AK14" s="86">
        <v>1108.94</v>
      </c>
      <c r="AL14" s="86">
        <v>1186.24</v>
      </c>
      <c r="AM14" s="86">
        <v>4503.1</v>
      </c>
      <c r="AN14" s="86">
        <v>1131.8</v>
      </c>
      <c r="AO14" s="86">
        <v>1056.8</v>
      </c>
      <c r="AP14" s="86">
        <v>1132.3</v>
      </c>
      <c r="AQ14" s="86">
        <v>1182.2</v>
      </c>
      <c r="AR14" s="86">
        <v>4582.29</v>
      </c>
      <c r="AS14" s="86">
        <v>1219.9</v>
      </c>
      <c r="AT14" s="86">
        <v>1099.79</v>
      </c>
      <c r="AU14" s="86">
        <v>1087.4</v>
      </c>
      <c r="AV14" s="86">
        <v>1175.2</v>
      </c>
      <c r="AW14" s="86">
        <v>4317.2</v>
      </c>
      <c r="AX14" s="86">
        <v>1109.4</v>
      </c>
      <c r="AY14" s="86">
        <v>1044.4</v>
      </c>
      <c r="AZ14" s="86">
        <v>1025.7</v>
      </c>
      <c r="BA14" s="86">
        <v>1137.7</v>
      </c>
      <c r="BB14" s="86">
        <v>4329.5</v>
      </c>
      <c r="BC14" s="86">
        <v>1134.5</v>
      </c>
      <c r="BD14" s="86">
        <v>1069</v>
      </c>
      <c r="BE14" s="86">
        <v>995.5</v>
      </c>
      <c r="BF14" s="86">
        <v>1130.5</v>
      </c>
    </row>
    <row r="15" spans="2:58" ht="12.75">
      <c r="B15" s="38"/>
      <c r="C15" s="53"/>
      <c r="D15" s="54"/>
      <c r="E15" s="54"/>
      <c r="F15" s="54"/>
      <c r="G15" s="54"/>
      <c r="H15" s="53"/>
      <c r="I15" s="54"/>
      <c r="J15" s="271"/>
      <c r="K15" s="271"/>
      <c r="L15" s="54"/>
      <c r="M15" s="53"/>
      <c r="N15" s="54"/>
      <c r="O15" s="54"/>
      <c r="P15" s="54"/>
      <c r="Q15" s="54"/>
      <c r="R15" s="53"/>
      <c r="S15" s="54"/>
      <c r="T15" s="54"/>
      <c r="U15" s="54"/>
      <c r="V15" s="54"/>
      <c r="W15" s="54"/>
      <c r="X15" s="54"/>
      <c r="Y15" s="54"/>
      <c r="Z15" s="54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</row>
    <row r="16" spans="2:58" ht="13.5" thickBot="1">
      <c r="B16" s="74" t="s">
        <v>147</v>
      </c>
      <c r="C16" s="85"/>
      <c r="D16" s="86"/>
      <c r="E16" s="86"/>
      <c r="F16" s="86"/>
      <c r="G16" s="86"/>
      <c r="H16" s="85"/>
      <c r="I16" s="86"/>
      <c r="J16" s="270"/>
      <c r="K16" s="270"/>
      <c r="L16" s="86"/>
      <c r="M16" s="85"/>
      <c r="N16" s="86"/>
      <c r="O16" s="86"/>
      <c r="P16" s="86"/>
      <c r="Q16" s="86"/>
      <c r="R16" s="85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</row>
    <row r="17" spans="2:58" ht="12.75">
      <c r="B17" s="38" t="s">
        <v>145</v>
      </c>
      <c r="C17" s="51">
        <f>ROUND('[2]Tabele Prez - operacyjne'!C12,1)</f>
        <v>11040.2</v>
      </c>
      <c r="D17" s="52">
        <f>SUM(E17:H17)</f>
        <v>32717.449341347427</v>
      </c>
      <c r="E17" s="52">
        <v>9937.5</v>
      </c>
      <c r="F17" s="52">
        <v>5539.349341347429</v>
      </c>
      <c r="G17" s="52">
        <v>6495.8</v>
      </c>
      <c r="H17" s="51">
        <v>10744.8</v>
      </c>
      <c r="I17" s="52">
        <v>29961.7</v>
      </c>
      <c r="J17" s="152">
        <v>8866.1</v>
      </c>
      <c r="K17" s="152">
        <v>5021.7</v>
      </c>
      <c r="L17" s="52">
        <v>5955</v>
      </c>
      <c r="M17" s="51">
        <v>10119.1</v>
      </c>
      <c r="N17" s="52">
        <v>29056.6</v>
      </c>
      <c r="O17" s="52">
        <v>8735</v>
      </c>
      <c r="P17" s="52">
        <v>5175</v>
      </c>
      <c r="Q17" s="52">
        <v>5715.5</v>
      </c>
      <c r="R17" s="51">
        <v>9431.2</v>
      </c>
      <c r="S17" s="52">
        <v>27465.9</v>
      </c>
      <c r="T17" s="52">
        <v>8140.8</v>
      </c>
      <c r="U17" s="52">
        <v>4777.5</v>
      </c>
      <c r="V17" s="52">
        <v>5134</v>
      </c>
      <c r="W17" s="52">
        <v>9413.6</v>
      </c>
      <c r="X17" s="52">
        <v>25291.24</v>
      </c>
      <c r="Y17" s="52">
        <v>7603.59</v>
      </c>
      <c r="Z17" s="52">
        <v>4298</v>
      </c>
      <c r="AA17" s="52">
        <v>5079</v>
      </c>
      <c r="AB17" s="52">
        <v>8311</v>
      </c>
      <c r="AC17" s="52">
        <v>22894.8</v>
      </c>
      <c r="AD17" s="52">
        <v>6920.5</v>
      </c>
      <c r="AE17" s="52">
        <v>4003.9</v>
      </c>
      <c r="AF17" s="52">
        <v>4410.1</v>
      </c>
      <c r="AG17" s="52">
        <v>7560.3</v>
      </c>
      <c r="AH17" s="52">
        <v>21653.3</v>
      </c>
      <c r="AI17" s="52">
        <v>6184.3</v>
      </c>
      <c r="AJ17" s="52">
        <v>3661.5</v>
      </c>
      <c r="AK17" s="52">
        <v>4496.7</v>
      </c>
      <c r="AL17" s="52">
        <v>7310.8</v>
      </c>
      <c r="AM17" s="52">
        <v>17357.7</v>
      </c>
      <c r="AN17" s="52">
        <v>6469.6</v>
      </c>
      <c r="AO17" s="52">
        <v>3284.3</v>
      </c>
      <c r="AP17" s="52">
        <v>3078.2</v>
      </c>
      <c r="AQ17" s="52">
        <v>4525.6</v>
      </c>
      <c r="AR17" s="52">
        <v>15005.62</v>
      </c>
      <c r="AS17" s="52">
        <v>4132</v>
      </c>
      <c r="AT17" s="52">
        <v>2731.42</v>
      </c>
      <c r="AU17" s="52">
        <v>2964.5</v>
      </c>
      <c r="AV17" s="52">
        <v>5177.7</v>
      </c>
      <c r="AW17" s="52">
        <v>13756.4</v>
      </c>
      <c r="AX17" s="52">
        <v>4070.1</v>
      </c>
      <c r="AY17" s="52">
        <v>2315.2</v>
      </c>
      <c r="AZ17" s="52">
        <v>2698.2</v>
      </c>
      <c r="BA17" s="52">
        <v>4672.9</v>
      </c>
      <c r="BB17" s="52">
        <v>13166.8</v>
      </c>
      <c r="BC17" s="52">
        <v>3871.4</v>
      </c>
      <c r="BD17" s="52">
        <v>2320.7</v>
      </c>
      <c r="BE17" s="52">
        <v>2588.5</v>
      </c>
      <c r="BF17" s="52">
        <v>4386.2</v>
      </c>
    </row>
    <row r="18" spans="2:58" ht="12.75">
      <c r="B18" s="38" t="s">
        <v>148</v>
      </c>
      <c r="C18" s="51">
        <f>ROUND('[2]Tabele Prez - operacyjne'!C13,1)</f>
        <v>1731.9</v>
      </c>
      <c r="D18" s="52">
        <f>SUM(E18:H18)</f>
        <v>6016.947591165147</v>
      </c>
      <c r="E18" s="52">
        <v>2075.6</v>
      </c>
      <c r="F18" s="52">
        <v>1303.0475911651474</v>
      </c>
      <c r="G18" s="52">
        <v>1125</v>
      </c>
      <c r="H18" s="51">
        <v>1513.3</v>
      </c>
      <c r="I18" s="52">
        <v>4446.7</v>
      </c>
      <c r="J18" s="152">
        <v>1251.7</v>
      </c>
      <c r="K18" s="152">
        <v>901.5</v>
      </c>
      <c r="L18" s="52">
        <v>931.4</v>
      </c>
      <c r="M18" s="51">
        <v>1361.9</v>
      </c>
      <c r="N18" s="52">
        <v>5242.5</v>
      </c>
      <c r="O18" s="52">
        <v>1487.4</v>
      </c>
      <c r="P18" s="152">
        <v>1304.6</v>
      </c>
      <c r="Q18" s="152">
        <v>1098.9</v>
      </c>
      <c r="R18" s="51">
        <v>1351.6</v>
      </c>
      <c r="S18" s="152">
        <v>3928.8</v>
      </c>
      <c r="T18" s="152">
        <v>1360</v>
      </c>
      <c r="U18" s="152">
        <v>855.2</v>
      </c>
      <c r="V18" s="152">
        <v>715.7</v>
      </c>
      <c r="W18" s="152">
        <v>998</v>
      </c>
      <c r="X18" s="152">
        <v>2185.69</v>
      </c>
      <c r="Y18" s="152">
        <v>602.97</v>
      </c>
      <c r="Z18" s="152">
        <v>452</v>
      </c>
      <c r="AA18" s="152">
        <v>482</v>
      </c>
      <c r="AB18" s="152">
        <v>649</v>
      </c>
      <c r="AC18" s="152">
        <v>2510.3100000000004</v>
      </c>
      <c r="AD18" s="152">
        <v>560.6</v>
      </c>
      <c r="AE18" s="52">
        <v>614.2</v>
      </c>
      <c r="AF18" s="52">
        <v>571.31</v>
      </c>
      <c r="AG18" s="52">
        <v>764.2</v>
      </c>
      <c r="AH18" s="52">
        <v>2311</v>
      </c>
      <c r="AI18" s="52">
        <v>647.8</v>
      </c>
      <c r="AJ18" s="52">
        <v>639.3</v>
      </c>
      <c r="AK18" s="52">
        <v>501.5</v>
      </c>
      <c r="AL18" s="52">
        <v>522.4</v>
      </c>
      <c r="AM18" s="52">
        <v>1759.51</v>
      </c>
      <c r="AN18" s="52">
        <v>488.07</v>
      </c>
      <c r="AO18" s="52">
        <v>362.7</v>
      </c>
      <c r="AP18" s="52">
        <v>444.1</v>
      </c>
      <c r="AQ18" s="52">
        <v>464.7</v>
      </c>
      <c r="AR18" s="52">
        <v>1382.82</v>
      </c>
      <c r="AS18" s="52">
        <v>356</v>
      </c>
      <c r="AT18" s="52">
        <v>306.19</v>
      </c>
      <c r="AU18" s="52">
        <v>271.41</v>
      </c>
      <c r="AV18" s="52">
        <v>449.22</v>
      </c>
      <c r="AW18" s="52">
        <v>323.69</v>
      </c>
      <c r="AX18" s="52">
        <v>210.99</v>
      </c>
      <c r="AY18" s="52">
        <v>39.74</v>
      </c>
      <c r="AZ18" s="52">
        <v>24.06</v>
      </c>
      <c r="BA18" s="52">
        <v>48.9</v>
      </c>
      <c r="BB18" s="52" t="s">
        <v>64</v>
      </c>
      <c r="BC18" s="52" t="s">
        <v>64</v>
      </c>
      <c r="BD18" s="52" t="s">
        <v>64</v>
      </c>
      <c r="BE18" s="52" t="s">
        <v>64</v>
      </c>
      <c r="BF18" s="52" t="s">
        <v>64</v>
      </c>
    </row>
    <row r="19" spans="2:58" ht="12.75">
      <c r="B19" s="38" t="s">
        <v>72</v>
      </c>
      <c r="C19" s="51">
        <f>ROUND('[2]Tabele Prez - operacyjne'!C14,1)</f>
        <v>497.9</v>
      </c>
      <c r="D19" s="52">
        <f>SUM(E19:H19)</f>
        <v>1758.429576561247</v>
      </c>
      <c r="E19" s="52">
        <v>491.9</v>
      </c>
      <c r="F19" s="52">
        <v>330.4295765612468</v>
      </c>
      <c r="G19" s="52">
        <v>403.6</v>
      </c>
      <c r="H19" s="51">
        <v>532.5</v>
      </c>
      <c r="I19" s="52">
        <v>1675.7</v>
      </c>
      <c r="J19" s="152">
        <v>494.6</v>
      </c>
      <c r="K19" s="152">
        <v>357.4</v>
      </c>
      <c r="L19" s="52">
        <v>341.6</v>
      </c>
      <c r="M19" s="51">
        <v>481.7</v>
      </c>
      <c r="N19" s="52">
        <v>1597.5</v>
      </c>
      <c r="O19" s="52">
        <v>447</v>
      </c>
      <c r="P19" s="52">
        <v>349.8</v>
      </c>
      <c r="Q19" s="52">
        <v>336</v>
      </c>
      <c r="R19" s="51">
        <v>464.8</v>
      </c>
      <c r="S19" s="52">
        <v>1578</v>
      </c>
      <c r="T19" s="52">
        <v>442.2</v>
      </c>
      <c r="U19" s="52">
        <v>336.7</v>
      </c>
      <c r="V19" s="52">
        <v>308.2</v>
      </c>
      <c r="W19" s="52">
        <v>490.9</v>
      </c>
      <c r="X19" s="52">
        <v>1495.92</v>
      </c>
      <c r="Y19" s="52">
        <v>418.84</v>
      </c>
      <c r="Z19" s="52">
        <v>296</v>
      </c>
      <c r="AA19" s="52">
        <v>312</v>
      </c>
      <c r="AB19" s="52">
        <v>469.1</v>
      </c>
      <c r="AC19" s="52">
        <v>1371</v>
      </c>
      <c r="AD19" s="52">
        <v>417.4</v>
      </c>
      <c r="AE19" s="52">
        <v>243.6</v>
      </c>
      <c r="AF19" s="52">
        <v>298.2</v>
      </c>
      <c r="AG19" s="52">
        <v>411.8</v>
      </c>
      <c r="AH19" s="52">
        <v>1295.2</v>
      </c>
      <c r="AI19" s="52">
        <v>354.7</v>
      </c>
      <c r="AJ19" s="52">
        <v>260.8</v>
      </c>
      <c r="AK19" s="52">
        <v>285.1</v>
      </c>
      <c r="AL19" s="52">
        <v>394.6</v>
      </c>
      <c r="AM19" s="52">
        <v>1251.74</v>
      </c>
      <c r="AN19" s="52">
        <v>334.4</v>
      </c>
      <c r="AO19" s="52">
        <v>271.58</v>
      </c>
      <c r="AP19" s="52">
        <v>271.2</v>
      </c>
      <c r="AQ19" s="52">
        <v>374.6</v>
      </c>
      <c r="AR19" s="52">
        <v>1202.45</v>
      </c>
      <c r="AS19" s="52">
        <v>350.58</v>
      </c>
      <c r="AT19" s="52">
        <v>220.07</v>
      </c>
      <c r="AU19" s="52">
        <v>245.3</v>
      </c>
      <c r="AV19" s="52">
        <v>386.5</v>
      </c>
      <c r="AW19" s="52">
        <v>1156.12</v>
      </c>
      <c r="AX19" s="52">
        <v>335.5</v>
      </c>
      <c r="AY19" s="52">
        <v>215.9</v>
      </c>
      <c r="AZ19" s="52">
        <v>232.66</v>
      </c>
      <c r="BA19" s="52">
        <v>372.06</v>
      </c>
      <c r="BB19" s="52">
        <v>1110.6</v>
      </c>
      <c r="BC19" s="52">
        <v>326.1</v>
      </c>
      <c r="BD19" s="52">
        <v>210.5</v>
      </c>
      <c r="BE19" s="52">
        <v>206.9</v>
      </c>
      <c r="BF19" s="52">
        <v>367.1</v>
      </c>
    </row>
    <row r="20" spans="2:58" ht="12.75">
      <c r="B20" s="80" t="s">
        <v>210</v>
      </c>
      <c r="C20" s="87">
        <f>ROUND('[2]Tabele Prez - operacyjne'!C15,1)</f>
        <v>11538.1</v>
      </c>
      <c r="D20" s="88">
        <f>SUM(E20:H20)</f>
        <v>34475.878917908674</v>
      </c>
      <c r="E20" s="88">
        <v>10429.4</v>
      </c>
      <c r="F20" s="88">
        <v>5869.778917908676</v>
      </c>
      <c r="G20" s="88">
        <v>6899.4</v>
      </c>
      <c r="H20" s="87">
        <v>11277.3</v>
      </c>
      <c r="I20" s="88">
        <v>31637.4</v>
      </c>
      <c r="J20" s="272">
        <v>9360.7</v>
      </c>
      <c r="K20" s="272">
        <v>5379.1</v>
      </c>
      <c r="L20" s="88">
        <v>6296.6</v>
      </c>
      <c r="M20" s="87">
        <v>10600.8</v>
      </c>
      <c r="N20" s="88">
        <v>30654.1</v>
      </c>
      <c r="O20" s="88">
        <v>9182</v>
      </c>
      <c r="P20" s="88">
        <v>5524.7</v>
      </c>
      <c r="Q20" s="88">
        <v>6051.4</v>
      </c>
      <c r="R20" s="87">
        <v>9896</v>
      </c>
      <c r="S20" s="88">
        <v>29043.9</v>
      </c>
      <c r="T20" s="88">
        <v>8582.9</v>
      </c>
      <c r="U20" s="88">
        <v>5114.2</v>
      </c>
      <c r="V20" s="88">
        <v>5442.2</v>
      </c>
      <c r="W20" s="88">
        <v>9904.5</v>
      </c>
      <c r="X20" s="88">
        <v>26787.17</v>
      </c>
      <c r="Y20" s="88">
        <v>8022.44</v>
      </c>
      <c r="Z20" s="88">
        <v>4594</v>
      </c>
      <c r="AA20" s="88">
        <v>5391</v>
      </c>
      <c r="AB20" s="88">
        <v>8780</v>
      </c>
      <c r="AC20" s="88">
        <v>24265.800000000003</v>
      </c>
      <c r="AD20" s="88">
        <v>7337.9</v>
      </c>
      <c r="AE20" s="88">
        <v>4247.5</v>
      </c>
      <c r="AF20" s="88">
        <v>4708.3</v>
      </c>
      <c r="AG20" s="88">
        <v>7972.1</v>
      </c>
      <c r="AH20" s="88">
        <v>22948.5</v>
      </c>
      <c r="AI20" s="88">
        <v>6539</v>
      </c>
      <c r="AJ20" s="88">
        <v>3922.3</v>
      </c>
      <c r="AK20" s="88">
        <v>4781.8</v>
      </c>
      <c r="AL20" s="88">
        <v>7705.400000000001</v>
      </c>
      <c r="AM20" s="88">
        <v>18609.44</v>
      </c>
      <c r="AN20" s="88">
        <v>6804</v>
      </c>
      <c r="AO20" s="88">
        <v>3555.9</v>
      </c>
      <c r="AP20" s="88">
        <v>3349.4</v>
      </c>
      <c r="AQ20" s="88">
        <v>4900.2</v>
      </c>
      <c r="AR20" s="88">
        <v>16208.07</v>
      </c>
      <c r="AS20" s="88">
        <v>4482.58</v>
      </c>
      <c r="AT20" s="88">
        <v>2951.49</v>
      </c>
      <c r="AU20" s="88">
        <v>3209.8</v>
      </c>
      <c r="AV20" s="88">
        <v>5564.2</v>
      </c>
      <c r="AW20" s="88">
        <v>14912.52</v>
      </c>
      <c r="AX20" s="88">
        <v>4405.6</v>
      </c>
      <c r="AY20" s="88">
        <v>2531.1</v>
      </c>
      <c r="AZ20" s="88">
        <v>2930.86</v>
      </c>
      <c r="BA20" s="88">
        <v>5044.96</v>
      </c>
      <c r="BB20" s="88">
        <v>14277.4</v>
      </c>
      <c r="BC20" s="88">
        <v>4197.5</v>
      </c>
      <c r="BD20" s="88">
        <v>2531.2</v>
      </c>
      <c r="BE20" s="88">
        <v>2795.4</v>
      </c>
      <c r="BF20" s="88">
        <v>4753.3</v>
      </c>
    </row>
    <row r="21" spans="2:58" ht="12.75">
      <c r="B21" s="38"/>
      <c r="C21" s="53"/>
      <c r="D21" s="54"/>
      <c r="E21" s="54"/>
      <c r="F21" s="54"/>
      <c r="G21" s="54"/>
      <c r="H21" s="53"/>
      <c r="I21" s="54"/>
      <c r="J21" s="271"/>
      <c r="K21" s="271"/>
      <c r="L21" s="54"/>
      <c r="M21" s="53"/>
      <c r="N21" s="54"/>
      <c r="O21" s="54"/>
      <c r="P21" s="54"/>
      <c r="Q21" s="54"/>
      <c r="R21" s="53"/>
      <c r="S21" s="54"/>
      <c r="T21" s="54"/>
      <c r="U21" s="54"/>
      <c r="V21" s="54"/>
      <c r="W21" s="54"/>
      <c r="X21" s="54"/>
      <c r="Y21" s="54"/>
      <c r="Z21" s="54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</row>
    <row r="22" spans="2:58" ht="13.5" thickBot="1">
      <c r="B22" s="74" t="s">
        <v>181</v>
      </c>
      <c r="C22" s="85"/>
      <c r="D22" s="86"/>
      <c r="E22" s="86"/>
      <c r="F22" s="86"/>
      <c r="G22" s="86"/>
      <c r="H22" s="85"/>
      <c r="I22" s="86"/>
      <c r="J22" s="270"/>
      <c r="K22" s="270"/>
      <c r="L22" s="86"/>
      <c r="M22" s="85"/>
      <c r="N22" s="86"/>
      <c r="O22" s="86"/>
      <c r="P22" s="86"/>
      <c r="Q22" s="86"/>
      <c r="R22" s="85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</row>
    <row r="23" spans="2:58" ht="12.75">
      <c r="B23" s="111" t="s">
        <v>143</v>
      </c>
      <c r="C23" s="51">
        <f>ROUND('[3]Analiza operacyjna'!$M$244,1)</f>
        <v>188.1</v>
      </c>
      <c r="D23" s="52">
        <f>SUM(E23:H23)</f>
        <v>636.99</v>
      </c>
      <c r="E23" s="52">
        <v>183.7</v>
      </c>
      <c r="F23" s="52">
        <v>129.29</v>
      </c>
      <c r="G23" s="52">
        <v>143.7</v>
      </c>
      <c r="H23" s="51">
        <v>180.3</v>
      </c>
      <c r="I23" s="52">
        <v>640.4</v>
      </c>
      <c r="J23" s="152">
        <v>187.8</v>
      </c>
      <c r="K23" s="152">
        <v>140.1</v>
      </c>
      <c r="L23" s="52">
        <v>131.5</v>
      </c>
      <c r="M23" s="51">
        <v>181</v>
      </c>
      <c r="N23" s="52">
        <v>652.4</v>
      </c>
      <c r="O23" s="52">
        <v>182.2</v>
      </c>
      <c r="P23" s="52">
        <v>159</v>
      </c>
      <c r="Q23" s="52">
        <v>125.5</v>
      </c>
      <c r="R23" s="51">
        <v>185.7</v>
      </c>
      <c r="S23" s="52">
        <v>655.7</v>
      </c>
      <c r="T23" s="52">
        <v>179.6</v>
      </c>
      <c r="U23" s="52">
        <v>157.79999999999998</v>
      </c>
      <c r="V23" s="52">
        <v>126.1</v>
      </c>
      <c r="W23" s="52">
        <v>192.4</v>
      </c>
      <c r="X23" s="52">
        <v>647.27</v>
      </c>
      <c r="Y23" s="52">
        <v>180.3</v>
      </c>
      <c r="Z23" s="52">
        <v>143.96</v>
      </c>
      <c r="AA23" s="52">
        <v>127.4</v>
      </c>
      <c r="AB23" s="52">
        <v>195.6</v>
      </c>
      <c r="AC23" s="52">
        <v>660.1</v>
      </c>
      <c r="AD23" s="52">
        <v>187.51</v>
      </c>
      <c r="AE23" s="52">
        <v>117.23</v>
      </c>
      <c r="AF23" s="52">
        <v>160.06</v>
      </c>
      <c r="AG23" s="52">
        <v>195.26</v>
      </c>
      <c r="AH23" s="52">
        <v>645.54</v>
      </c>
      <c r="AI23" s="52">
        <v>170.82</v>
      </c>
      <c r="AJ23" s="52">
        <v>143.43</v>
      </c>
      <c r="AK23" s="52">
        <v>148.43</v>
      </c>
      <c r="AL23" s="52">
        <v>182.86</v>
      </c>
      <c r="AM23" s="52">
        <v>744.4</v>
      </c>
      <c r="AN23" s="52">
        <v>192</v>
      </c>
      <c r="AO23" s="52">
        <v>162.8</v>
      </c>
      <c r="AP23" s="52">
        <v>165.96</v>
      </c>
      <c r="AQ23" s="52">
        <v>223.69</v>
      </c>
      <c r="AR23" s="52">
        <v>723.8</v>
      </c>
      <c r="AS23" s="52">
        <v>200.7</v>
      </c>
      <c r="AT23" s="52">
        <v>154.2</v>
      </c>
      <c r="AU23" s="52">
        <v>153</v>
      </c>
      <c r="AV23" s="52">
        <v>215.9</v>
      </c>
      <c r="AW23" s="52">
        <v>723.4</v>
      </c>
      <c r="AX23" s="52">
        <v>201.3</v>
      </c>
      <c r="AY23" s="52">
        <v>156.7</v>
      </c>
      <c r="AZ23" s="52">
        <v>154.8</v>
      </c>
      <c r="BA23" s="52">
        <v>210.6</v>
      </c>
      <c r="BB23" s="52">
        <v>681.9</v>
      </c>
      <c r="BC23" s="52">
        <v>200</v>
      </c>
      <c r="BD23" s="52">
        <v>149.7</v>
      </c>
      <c r="BE23" s="52">
        <v>132.2</v>
      </c>
      <c r="BF23" s="52">
        <v>200</v>
      </c>
    </row>
    <row r="24" spans="2:58" ht="12.75">
      <c r="B24" s="111" t="s">
        <v>146</v>
      </c>
      <c r="C24" s="51">
        <f>-ROUND('[3]Analiza operacyjna'!$M$250,1)</f>
        <v>79.5</v>
      </c>
      <c r="D24" s="52">
        <f>SUM(E24:H24)</f>
        <v>317.83000000000004</v>
      </c>
      <c r="E24" s="52">
        <v>75.5</v>
      </c>
      <c r="F24" s="52">
        <v>78.23</v>
      </c>
      <c r="G24" s="52">
        <v>80.4</v>
      </c>
      <c r="H24" s="51">
        <v>83.7</v>
      </c>
      <c r="I24" s="52">
        <v>288.5</v>
      </c>
      <c r="J24" s="152">
        <v>85.5</v>
      </c>
      <c r="K24" s="152">
        <v>78.8</v>
      </c>
      <c r="L24" s="52">
        <v>55.4</v>
      </c>
      <c r="M24" s="51">
        <v>68.8</v>
      </c>
      <c r="N24" s="230">
        <v>191.6</v>
      </c>
      <c r="O24" s="230">
        <v>52.4</v>
      </c>
      <c r="P24" s="52">
        <v>51.4</v>
      </c>
      <c r="Q24" s="52">
        <v>44.8</v>
      </c>
      <c r="R24" s="51">
        <v>43</v>
      </c>
      <c r="S24" s="52">
        <v>198.8</v>
      </c>
      <c r="T24" s="52">
        <v>48.4</v>
      </c>
      <c r="U24" s="52">
        <v>53.4</v>
      </c>
      <c r="V24" s="52">
        <v>52.6</v>
      </c>
      <c r="W24" s="52">
        <v>44.4</v>
      </c>
      <c r="X24" s="52">
        <v>148.54</v>
      </c>
      <c r="Y24" s="52">
        <v>46.1</v>
      </c>
      <c r="Z24" s="52">
        <v>37.7</v>
      </c>
      <c r="AA24" s="52">
        <v>33.5</v>
      </c>
      <c r="AB24" s="52">
        <v>31.2</v>
      </c>
      <c r="AC24" s="52">
        <v>58.4</v>
      </c>
      <c r="AD24" s="52">
        <v>21.6</v>
      </c>
      <c r="AE24" s="52">
        <v>12.1</v>
      </c>
      <c r="AF24" s="52">
        <v>12.3</v>
      </c>
      <c r="AG24" s="52">
        <v>12.4</v>
      </c>
      <c r="AH24" s="52">
        <v>50.599999999999994</v>
      </c>
      <c r="AI24" s="52">
        <v>12.8</v>
      </c>
      <c r="AJ24" s="52">
        <v>11.5</v>
      </c>
      <c r="AK24" s="52">
        <v>13.1</v>
      </c>
      <c r="AL24" s="52">
        <v>13.2</v>
      </c>
      <c r="AM24" s="52">
        <v>55.9</v>
      </c>
      <c r="AN24" s="52">
        <v>12.8</v>
      </c>
      <c r="AO24" s="52">
        <v>14.4</v>
      </c>
      <c r="AP24" s="52">
        <v>14.5</v>
      </c>
      <c r="AQ24" s="52">
        <v>14.2</v>
      </c>
      <c r="AR24" s="52">
        <v>24.9</v>
      </c>
      <c r="AS24" s="52">
        <v>15</v>
      </c>
      <c r="AT24" s="52">
        <v>9.9</v>
      </c>
      <c r="AU24" s="52" t="s">
        <v>64</v>
      </c>
      <c r="AV24" s="52" t="s">
        <v>64</v>
      </c>
      <c r="AW24" s="52" t="s">
        <v>64</v>
      </c>
      <c r="AX24" s="52" t="s">
        <v>64</v>
      </c>
      <c r="AY24" s="52" t="s">
        <v>64</v>
      </c>
      <c r="AZ24" s="52" t="s">
        <v>64</v>
      </c>
      <c r="BA24" s="52" t="s">
        <v>64</v>
      </c>
      <c r="BB24" s="52" t="s">
        <v>64</v>
      </c>
      <c r="BC24" s="52" t="s">
        <v>64</v>
      </c>
      <c r="BD24" s="52" t="s">
        <v>64</v>
      </c>
      <c r="BE24" s="52" t="s">
        <v>64</v>
      </c>
      <c r="BF24" s="52" t="s">
        <v>64</v>
      </c>
    </row>
    <row r="25" spans="2:58" ht="12.75">
      <c r="B25" s="38"/>
      <c r="C25" s="51"/>
      <c r="D25" s="52"/>
      <c r="E25" s="52"/>
      <c r="F25" s="52"/>
      <c r="G25" s="52"/>
      <c r="H25" s="51"/>
      <c r="I25" s="52"/>
      <c r="J25" s="152"/>
      <c r="K25" s="152"/>
      <c r="L25" s="52"/>
      <c r="M25" s="51"/>
      <c r="N25" s="52"/>
      <c r="O25" s="52"/>
      <c r="P25" s="52"/>
      <c r="Q25" s="52"/>
      <c r="R25" s="51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</row>
    <row r="26" spans="2:58" ht="13.5" thickBot="1">
      <c r="B26" s="74" t="s">
        <v>149</v>
      </c>
      <c r="C26" s="85"/>
      <c r="D26" s="86"/>
      <c r="E26" s="86"/>
      <c r="F26" s="86"/>
      <c r="G26" s="86"/>
      <c r="H26" s="85"/>
      <c r="I26" s="86"/>
      <c r="J26" s="270"/>
      <c r="K26" s="270"/>
      <c r="L26" s="86"/>
      <c r="M26" s="85"/>
      <c r="N26" s="86"/>
      <c r="O26" s="86"/>
      <c r="P26" s="86"/>
      <c r="Q26" s="86"/>
      <c r="R26" s="85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</row>
    <row r="27" spans="2:58" ht="12.75">
      <c r="B27" s="37" t="s">
        <v>332</v>
      </c>
      <c r="C27" s="57">
        <f>INT('[2]Tabele Prez - operacyjne'!C19)</f>
        <v>4047</v>
      </c>
      <c r="D27" s="247">
        <f>SUM(E27:H27)</f>
        <v>16126.4</v>
      </c>
      <c r="E27" s="247">
        <v>4138.4</v>
      </c>
      <c r="F27" s="247">
        <v>3716</v>
      </c>
      <c r="G27" s="247">
        <v>4170</v>
      </c>
      <c r="H27" s="57">
        <v>4102</v>
      </c>
      <c r="I27" s="58">
        <v>14790</v>
      </c>
      <c r="J27" s="273">
        <v>3618.4</v>
      </c>
      <c r="K27" s="273">
        <v>3696.9</v>
      </c>
      <c r="L27" s="58">
        <v>4012.3</v>
      </c>
      <c r="M27" s="57">
        <v>3462</v>
      </c>
      <c r="N27" s="58">
        <v>14851</v>
      </c>
      <c r="O27" s="58">
        <v>3965</v>
      </c>
      <c r="P27" s="58">
        <v>3508</v>
      </c>
      <c r="Q27" s="58">
        <v>3710</v>
      </c>
      <c r="R27" s="57">
        <v>3667</v>
      </c>
      <c r="S27" s="58">
        <v>13529</v>
      </c>
      <c r="T27" s="58">
        <v>2949</v>
      </c>
      <c r="U27" s="58">
        <v>3324</v>
      </c>
      <c r="V27" s="58">
        <v>3419.1</v>
      </c>
      <c r="W27" s="58">
        <v>3837</v>
      </c>
      <c r="X27" s="58">
        <v>13714</v>
      </c>
      <c r="Y27" s="58">
        <v>3673</v>
      </c>
      <c r="Z27" s="58">
        <v>3488</v>
      </c>
      <c r="AA27" s="58">
        <v>3334.4</v>
      </c>
      <c r="AB27" s="58">
        <v>3219</v>
      </c>
      <c r="AC27" s="58">
        <v>11527</v>
      </c>
      <c r="AD27" s="58">
        <v>2968</v>
      </c>
      <c r="AE27" s="58">
        <v>3020</v>
      </c>
      <c r="AF27" s="58">
        <v>2837</v>
      </c>
      <c r="AG27" s="58">
        <v>2702</v>
      </c>
      <c r="AH27" s="58">
        <v>9329.6</v>
      </c>
      <c r="AI27" s="58">
        <v>1862.6</v>
      </c>
      <c r="AJ27" s="58">
        <v>2398</v>
      </c>
      <c r="AK27" s="58">
        <v>2495</v>
      </c>
      <c r="AL27" s="58">
        <v>2574</v>
      </c>
      <c r="AM27" s="58">
        <v>9699.8</v>
      </c>
      <c r="AN27" s="58">
        <v>2422.8</v>
      </c>
      <c r="AO27" s="58">
        <v>2142.6</v>
      </c>
      <c r="AP27" s="58">
        <v>2593.9</v>
      </c>
      <c r="AQ27" s="58">
        <v>2540.5</v>
      </c>
      <c r="AR27" s="58">
        <v>10849.6</v>
      </c>
      <c r="AS27" s="58">
        <v>2663.6</v>
      </c>
      <c r="AT27" s="58">
        <v>2245</v>
      </c>
      <c r="AU27" s="58">
        <v>2481</v>
      </c>
      <c r="AV27" s="58">
        <v>3460</v>
      </c>
      <c r="AW27" s="58">
        <v>11000</v>
      </c>
      <c r="AX27" s="58">
        <v>3105</v>
      </c>
      <c r="AY27" s="58">
        <v>2133</v>
      </c>
      <c r="AZ27" s="58">
        <v>2763</v>
      </c>
      <c r="BA27" s="58">
        <v>2999</v>
      </c>
      <c r="BB27" s="58">
        <v>10915</v>
      </c>
      <c r="BC27" s="58">
        <v>2862</v>
      </c>
      <c r="BD27" s="58">
        <v>2177</v>
      </c>
      <c r="BE27" s="58">
        <v>2743</v>
      </c>
      <c r="BF27" s="58">
        <v>3133</v>
      </c>
    </row>
    <row r="28" spans="2:58" ht="12.75">
      <c r="B28" s="38" t="s">
        <v>150</v>
      </c>
      <c r="C28" s="57">
        <f>INT('[2]Tabele Prez - operacyjne'!C20)</f>
        <v>2150</v>
      </c>
      <c r="D28" s="247">
        <f>SUM(E28:H28)</f>
        <v>9902.9</v>
      </c>
      <c r="E28" s="247">
        <v>2595.3</v>
      </c>
      <c r="F28" s="247">
        <v>2487</v>
      </c>
      <c r="G28" s="247">
        <v>2565.6</v>
      </c>
      <c r="H28" s="57">
        <v>2255</v>
      </c>
      <c r="I28" s="58">
        <v>8997</v>
      </c>
      <c r="J28" s="273">
        <v>2369.8</v>
      </c>
      <c r="K28" s="273">
        <v>2509.8</v>
      </c>
      <c r="L28" s="58">
        <v>2194.5</v>
      </c>
      <c r="M28" s="57">
        <v>1923</v>
      </c>
      <c r="N28" s="58">
        <v>8946</v>
      </c>
      <c r="O28" s="58">
        <v>2654</v>
      </c>
      <c r="P28" s="58">
        <v>2316</v>
      </c>
      <c r="Q28" s="58">
        <v>2186</v>
      </c>
      <c r="R28" s="57">
        <v>1791</v>
      </c>
      <c r="S28" s="58">
        <v>9038</v>
      </c>
      <c r="T28" s="58">
        <v>1097</v>
      </c>
      <c r="U28" s="58">
        <v>2357</v>
      </c>
      <c r="V28" s="58">
        <v>2602</v>
      </c>
      <c r="W28" s="58">
        <v>2982</v>
      </c>
      <c r="X28" s="58">
        <v>9656</v>
      </c>
      <c r="Y28" s="58">
        <v>2540</v>
      </c>
      <c r="Z28" s="58">
        <v>1889</v>
      </c>
      <c r="AA28" s="58">
        <v>2517</v>
      </c>
      <c r="AB28" s="58">
        <v>2709</v>
      </c>
      <c r="AC28" s="58">
        <v>10248</v>
      </c>
      <c r="AD28" s="58">
        <v>2539</v>
      </c>
      <c r="AE28" s="58">
        <v>2429</v>
      </c>
      <c r="AF28" s="58">
        <v>2623</v>
      </c>
      <c r="AG28" s="58">
        <v>2657</v>
      </c>
      <c r="AH28" s="58">
        <v>8155.1</v>
      </c>
      <c r="AI28" s="58">
        <v>1774.1</v>
      </c>
      <c r="AJ28" s="58">
        <v>2329</v>
      </c>
      <c r="AK28" s="58">
        <v>2219</v>
      </c>
      <c r="AL28" s="58">
        <v>1833</v>
      </c>
      <c r="AM28" s="58">
        <v>8097.13</v>
      </c>
      <c r="AN28" s="58">
        <v>1751.43</v>
      </c>
      <c r="AO28" s="58">
        <v>1805</v>
      </c>
      <c r="AP28" s="58">
        <v>2515.2</v>
      </c>
      <c r="AQ28" s="58">
        <v>2025.5</v>
      </c>
      <c r="AR28" s="58">
        <v>8733.7</v>
      </c>
      <c r="AS28" s="58">
        <v>1792.7</v>
      </c>
      <c r="AT28" s="58">
        <v>1885</v>
      </c>
      <c r="AU28" s="58">
        <v>2272</v>
      </c>
      <c r="AV28" s="58">
        <v>2784</v>
      </c>
      <c r="AW28" s="58">
        <v>9018</v>
      </c>
      <c r="AX28" s="58">
        <v>2589</v>
      </c>
      <c r="AY28" s="58">
        <v>1858</v>
      </c>
      <c r="AZ28" s="58">
        <v>2432</v>
      </c>
      <c r="BA28" s="58">
        <v>2139</v>
      </c>
      <c r="BB28" s="58">
        <v>9335</v>
      </c>
      <c r="BC28" s="58">
        <v>2032</v>
      </c>
      <c r="BD28" s="58">
        <v>1947</v>
      </c>
      <c r="BE28" s="58">
        <v>2498</v>
      </c>
      <c r="BF28" s="58">
        <v>2858</v>
      </c>
    </row>
    <row r="29" spans="2:58" ht="12.75">
      <c r="B29" s="38" t="s">
        <v>151</v>
      </c>
      <c r="C29" s="57">
        <f>INT('[2]Tabele Prez - operacyjne'!C21)</f>
        <v>1074</v>
      </c>
      <c r="D29" s="247">
        <f>SUM(E29:H29)</f>
        <v>3937.7</v>
      </c>
      <c r="E29" s="247">
        <v>1018</v>
      </c>
      <c r="F29" s="247">
        <v>880</v>
      </c>
      <c r="G29" s="247">
        <v>1244.7</v>
      </c>
      <c r="H29" s="57">
        <v>795</v>
      </c>
      <c r="I29" s="58">
        <v>3757</v>
      </c>
      <c r="J29" s="273">
        <v>807.7</v>
      </c>
      <c r="K29" s="273">
        <v>754.6</v>
      </c>
      <c r="L29" s="58">
        <v>1212.6</v>
      </c>
      <c r="M29" s="57">
        <v>982</v>
      </c>
      <c r="N29" s="58">
        <v>3425</v>
      </c>
      <c r="O29" s="58">
        <v>948</v>
      </c>
      <c r="P29" s="58">
        <v>706</v>
      </c>
      <c r="Q29" s="58">
        <v>1044</v>
      </c>
      <c r="R29" s="57">
        <v>727</v>
      </c>
      <c r="S29" s="58">
        <v>2713</v>
      </c>
      <c r="T29" s="58">
        <v>758</v>
      </c>
      <c r="U29" s="58">
        <v>635</v>
      </c>
      <c r="V29" s="58">
        <v>815</v>
      </c>
      <c r="W29" s="58">
        <v>505</v>
      </c>
      <c r="X29" s="58">
        <v>1715</v>
      </c>
      <c r="Y29" s="58">
        <v>383</v>
      </c>
      <c r="Z29" s="58">
        <v>470</v>
      </c>
      <c r="AA29" s="58">
        <v>474.9</v>
      </c>
      <c r="AB29" s="58">
        <v>387</v>
      </c>
      <c r="AC29" s="58">
        <v>974</v>
      </c>
      <c r="AD29" s="58">
        <v>380</v>
      </c>
      <c r="AE29" s="58">
        <v>384</v>
      </c>
      <c r="AF29" s="58">
        <v>210</v>
      </c>
      <c r="AG29" s="58" t="s">
        <v>64</v>
      </c>
      <c r="AH29" s="58" t="s">
        <v>64</v>
      </c>
      <c r="AI29" s="58" t="s">
        <v>64</v>
      </c>
      <c r="AJ29" s="58" t="s">
        <v>64</v>
      </c>
      <c r="AK29" s="58" t="s">
        <v>64</v>
      </c>
      <c r="AL29" s="58" t="s">
        <v>64</v>
      </c>
      <c r="AM29" s="58" t="s">
        <v>64</v>
      </c>
      <c r="AN29" s="58" t="s">
        <v>64</v>
      </c>
      <c r="AO29" s="58" t="s">
        <v>64</v>
      </c>
      <c r="AP29" s="58" t="s">
        <v>64</v>
      </c>
      <c r="AQ29" s="58" t="s">
        <v>64</v>
      </c>
      <c r="AR29" s="58" t="s">
        <v>64</v>
      </c>
      <c r="AS29" s="58" t="s">
        <v>64</v>
      </c>
      <c r="AT29" s="58" t="s">
        <v>64</v>
      </c>
      <c r="AU29" s="58" t="s">
        <v>64</v>
      </c>
      <c r="AV29" s="58" t="s">
        <v>64</v>
      </c>
      <c r="AW29" s="58" t="s">
        <v>64</v>
      </c>
      <c r="AX29" s="58" t="s">
        <v>64</v>
      </c>
      <c r="AY29" s="58" t="s">
        <v>64</v>
      </c>
      <c r="AZ29" s="58" t="s">
        <v>64</v>
      </c>
      <c r="BA29" s="58" t="s">
        <v>64</v>
      </c>
      <c r="BB29" s="58" t="s">
        <v>64</v>
      </c>
      <c r="BC29" s="58" t="s">
        <v>64</v>
      </c>
      <c r="BD29" s="58" t="s">
        <v>64</v>
      </c>
      <c r="BE29" s="58" t="s">
        <v>64</v>
      </c>
      <c r="BF29" s="58" t="s">
        <v>64</v>
      </c>
    </row>
    <row r="30" spans="2:58" ht="12.75">
      <c r="B30" s="37"/>
      <c r="C30" s="57"/>
      <c r="D30" s="58"/>
      <c r="E30" s="58"/>
      <c r="F30" s="58"/>
      <c r="G30" s="58"/>
      <c r="H30" s="57"/>
      <c r="I30" s="58"/>
      <c r="J30" s="273"/>
      <c r="K30" s="273"/>
      <c r="L30" s="58"/>
      <c r="M30" s="57"/>
      <c r="N30" s="58"/>
      <c r="O30" s="58"/>
      <c r="P30" s="58"/>
      <c r="Q30" s="58"/>
      <c r="R30" s="5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</row>
    <row r="31" spans="2:58" ht="13.5" thickBot="1">
      <c r="B31" s="116" t="s">
        <v>231</v>
      </c>
      <c r="C31" s="89"/>
      <c r="D31" s="90"/>
      <c r="E31" s="90"/>
      <c r="F31" s="90"/>
      <c r="G31" s="90"/>
      <c r="H31" s="89"/>
      <c r="I31" s="90"/>
      <c r="J31" s="274"/>
      <c r="K31" s="274"/>
      <c r="L31" s="90"/>
      <c r="M31" s="89"/>
      <c r="N31" s="90"/>
      <c r="O31" s="90"/>
      <c r="P31" s="90"/>
      <c r="Q31" s="90"/>
      <c r="R31" s="89"/>
      <c r="S31" s="90"/>
      <c r="T31" s="90"/>
      <c r="U31" s="90"/>
      <c r="V31" s="90"/>
      <c r="W31" s="90"/>
      <c r="X31" s="90"/>
      <c r="Y31" s="90"/>
      <c r="Z31" s="90"/>
      <c r="AA31" s="189"/>
      <c r="AB31" s="189"/>
      <c r="AC31" s="91"/>
      <c r="AD31" s="91"/>
      <c r="AE31" s="91"/>
      <c r="AF31" s="91"/>
      <c r="AG31" s="91"/>
      <c r="AH31" s="91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</row>
    <row r="32" spans="2:62" ht="12.75">
      <c r="B32" s="37" t="s">
        <v>153</v>
      </c>
      <c r="C32" s="188">
        <v>1369</v>
      </c>
      <c r="D32" s="248"/>
      <c r="E32" s="188">
        <v>2991</v>
      </c>
      <c r="F32" s="188">
        <v>3454</v>
      </c>
      <c r="G32" s="188">
        <v>2346.7</v>
      </c>
      <c r="H32" s="188">
        <v>1417</v>
      </c>
      <c r="I32" s="248"/>
      <c r="J32" s="188">
        <v>2965</v>
      </c>
      <c r="K32" s="188">
        <v>4039</v>
      </c>
      <c r="L32" s="188">
        <v>2828</v>
      </c>
      <c r="M32" s="188">
        <v>1741</v>
      </c>
      <c r="N32" s="248"/>
      <c r="O32" s="188">
        <v>3705</v>
      </c>
      <c r="P32" s="188">
        <v>3955</v>
      </c>
      <c r="Q32" s="188">
        <v>2588</v>
      </c>
      <c r="R32" s="188">
        <v>1358</v>
      </c>
      <c r="S32" s="58"/>
      <c r="T32" s="188">
        <v>2348</v>
      </c>
      <c r="U32" s="188">
        <v>3279</v>
      </c>
      <c r="V32" s="188">
        <v>2236</v>
      </c>
      <c r="W32" s="188">
        <v>1172</v>
      </c>
      <c r="X32" s="58"/>
      <c r="Y32" s="188">
        <v>2564</v>
      </c>
      <c r="Z32" s="188">
        <v>3190</v>
      </c>
      <c r="AA32" s="188">
        <v>1856</v>
      </c>
      <c r="AB32" s="188">
        <v>1120</v>
      </c>
      <c r="AC32" s="59"/>
      <c r="AD32" s="59">
        <v>2203</v>
      </c>
      <c r="AE32" s="59">
        <v>2876</v>
      </c>
      <c r="AF32" s="59">
        <v>1613</v>
      </c>
      <c r="AG32" s="59">
        <v>907</v>
      </c>
      <c r="AH32" s="59"/>
      <c r="AI32" s="59">
        <v>1737</v>
      </c>
      <c r="AJ32" s="59">
        <v>2770</v>
      </c>
      <c r="AK32" s="59">
        <v>1796</v>
      </c>
      <c r="AL32" s="59">
        <v>1253</v>
      </c>
      <c r="AM32" s="59"/>
      <c r="AN32" s="59">
        <v>2060</v>
      </c>
      <c r="AO32" s="59">
        <v>2724</v>
      </c>
      <c r="AP32" s="59">
        <v>2051</v>
      </c>
      <c r="AQ32" s="59">
        <v>1265</v>
      </c>
      <c r="AR32" s="59"/>
      <c r="AS32" s="59">
        <v>2092.4</v>
      </c>
      <c r="AT32" s="59">
        <v>2484.4</v>
      </c>
      <c r="AU32" s="59">
        <v>1783.1</v>
      </c>
      <c r="AV32" s="59">
        <v>1218</v>
      </c>
      <c r="AW32" s="59"/>
      <c r="AX32" s="59">
        <v>1787</v>
      </c>
      <c r="AY32" s="59">
        <v>1887</v>
      </c>
      <c r="AZ32" s="59">
        <v>1457</v>
      </c>
      <c r="BA32" s="59">
        <v>667</v>
      </c>
      <c r="BB32" s="59"/>
      <c r="BC32" s="59">
        <v>1515</v>
      </c>
      <c r="BD32" s="59">
        <v>1790</v>
      </c>
      <c r="BE32" s="59">
        <v>1160</v>
      </c>
      <c r="BF32" s="59">
        <v>289</v>
      </c>
      <c r="BG32" s="109"/>
      <c r="BH32" s="109"/>
      <c r="BI32" s="109"/>
      <c r="BJ32" s="109"/>
    </row>
    <row r="33" spans="2:123" s="2" customFormat="1" ht="15">
      <c r="B33" s="31"/>
      <c r="C33" s="57"/>
      <c r="D33" s="58"/>
      <c r="E33" s="58"/>
      <c r="F33" s="58"/>
      <c r="G33" s="58"/>
      <c r="H33" s="57"/>
      <c r="I33" s="58"/>
      <c r="J33" s="273"/>
      <c r="K33" s="273"/>
      <c r="L33" s="58"/>
      <c r="M33" s="57"/>
      <c r="N33" s="58"/>
      <c r="O33" s="58"/>
      <c r="P33" s="58"/>
      <c r="Q33" s="58"/>
      <c r="R33" s="57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19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2:123" s="2" customFormat="1" ht="13.5" thickBot="1">
      <c r="B34" s="74" t="s">
        <v>152</v>
      </c>
      <c r="C34" s="89"/>
      <c r="D34" s="90"/>
      <c r="E34" s="90"/>
      <c r="F34" s="90"/>
      <c r="G34" s="90"/>
      <c r="H34" s="89"/>
      <c r="I34" s="90"/>
      <c r="J34" s="274"/>
      <c r="K34" s="274"/>
      <c r="L34" s="90"/>
      <c r="M34" s="89"/>
      <c r="N34" s="90"/>
      <c r="O34" s="90"/>
      <c r="P34" s="90"/>
      <c r="Q34" s="90"/>
      <c r="R34" s="89"/>
      <c r="S34" s="90"/>
      <c r="T34" s="90"/>
      <c r="U34" s="90"/>
      <c r="V34" s="90"/>
      <c r="W34" s="90"/>
      <c r="X34" s="90"/>
      <c r="Y34" s="90"/>
      <c r="Z34" s="90"/>
      <c r="AA34" s="91"/>
      <c r="AB34" s="91"/>
      <c r="AC34" s="91"/>
      <c r="AD34" s="91"/>
      <c r="AE34" s="91"/>
      <c r="AF34" s="91"/>
      <c r="AG34" s="91"/>
      <c r="AH34" s="91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2:123" s="2" customFormat="1" ht="12.75">
      <c r="B35" s="37" t="s">
        <v>41</v>
      </c>
      <c r="C35" s="51">
        <f>ROUND('[3]Analiza operacyjna'!$M$564,1)</f>
        <v>4238.2</v>
      </c>
      <c r="D35" s="52">
        <f>SUM(E35:H35)</f>
        <v>13138.093787999998</v>
      </c>
      <c r="E35" s="52">
        <v>3819.2</v>
      </c>
      <c r="F35" s="52">
        <v>1969.8937879999994</v>
      </c>
      <c r="G35" s="52">
        <v>2798.3</v>
      </c>
      <c r="H35" s="51">
        <v>4550.7</v>
      </c>
      <c r="I35" s="52">
        <v>11570.1</v>
      </c>
      <c r="J35" s="152">
        <v>3535.4</v>
      </c>
      <c r="K35" s="152">
        <v>1842.6</v>
      </c>
      <c r="L35" s="52">
        <v>2230.8</v>
      </c>
      <c r="M35" s="51">
        <v>3961.3</v>
      </c>
      <c r="N35" s="52">
        <v>11530.6</v>
      </c>
      <c r="O35" s="52">
        <v>3291.5</v>
      </c>
      <c r="P35" s="52">
        <v>1924.7</v>
      </c>
      <c r="Q35" s="52">
        <v>2433.1</v>
      </c>
      <c r="R35" s="51">
        <v>3881.3</v>
      </c>
      <c r="S35" s="52">
        <v>11747.2</v>
      </c>
      <c r="T35" s="52">
        <v>3438</v>
      </c>
      <c r="U35" s="52">
        <v>1953.5</v>
      </c>
      <c r="V35" s="52">
        <v>2136</v>
      </c>
      <c r="W35" s="52">
        <v>4219.6</v>
      </c>
      <c r="X35" s="52">
        <v>11645.31</v>
      </c>
      <c r="Y35" s="52">
        <v>3294.8</v>
      </c>
      <c r="Z35" s="52">
        <v>1968.4</v>
      </c>
      <c r="AA35" s="56">
        <v>2441.5</v>
      </c>
      <c r="AB35" s="56">
        <v>3940.7</v>
      </c>
      <c r="AC35" s="56">
        <v>10858.6</v>
      </c>
      <c r="AD35" s="56">
        <v>3443.5</v>
      </c>
      <c r="AE35" s="56">
        <v>1876.8000000000002</v>
      </c>
      <c r="AF35" s="56">
        <v>2050.2999999999997</v>
      </c>
      <c r="AG35" s="56">
        <v>3488</v>
      </c>
      <c r="AH35" s="56">
        <v>9822.7</v>
      </c>
      <c r="AI35" s="56">
        <v>2861.5</v>
      </c>
      <c r="AJ35" s="56">
        <v>1681.4000000000005</v>
      </c>
      <c r="AK35" s="56">
        <v>2024</v>
      </c>
      <c r="AL35" s="56">
        <v>3255.8</v>
      </c>
      <c r="AM35" s="56">
        <v>9585.6</v>
      </c>
      <c r="AN35" s="56">
        <v>2893.7</v>
      </c>
      <c r="AO35" s="56">
        <v>1588.4</v>
      </c>
      <c r="AP35" s="56">
        <v>1882.1</v>
      </c>
      <c r="AQ35" s="56">
        <v>3221.4</v>
      </c>
      <c r="AR35" s="56">
        <v>10128.4</v>
      </c>
      <c r="AS35" s="56">
        <v>2605</v>
      </c>
      <c r="AT35" s="56">
        <v>1752.1</v>
      </c>
      <c r="AU35" s="56">
        <v>1870.3</v>
      </c>
      <c r="AV35" s="56">
        <v>3901</v>
      </c>
      <c r="AW35" s="56">
        <v>9923.6</v>
      </c>
      <c r="AX35" s="56">
        <v>3076.1</v>
      </c>
      <c r="AY35" s="56">
        <v>1510.1</v>
      </c>
      <c r="AZ35" s="56">
        <v>1730.1</v>
      </c>
      <c r="BA35" s="56">
        <v>3607.3</v>
      </c>
      <c r="BB35" s="56">
        <v>9451.9</v>
      </c>
      <c r="BC35" s="56">
        <v>2781.8</v>
      </c>
      <c r="BD35" s="56">
        <v>1451.4</v>
      </c>
      <c r="BE35" s="56">
        <v>1696</v>
      </c>
      <c r="BF35" s="56">
        <v>3522.7</v>
      </c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2:123" s="2" customFormat="1" ht="12.75">
      <c r="B36" s="1"/>
      <c r="C36" s="51"/>
      <c r="D36" s="52"/>
      <c r="E36" s="52"/>
      <c r="F36" s="52"/>
      <c r="G36" s="52"/>
      <c r="H36" s="51"/>
      <c r="I36" s="52"/>
      <c r="J36" s="152"/>
      <c r="K36" s="152"/>
      <c r="L36" s="52"/>
      <c r="M36" s="51"/>
      <c r="N36" s="52"/>
      <c r="O36" s="52"/>
      <c r="P36" s="52"/>
      <c r="Q36" s="52"/>
      <c r="R36" s="51"/>
      <c r="S36" s="52"/>
      <c r="T36" s="52"/>
      <c r="U36" s="52"/>
      <c r="V36" s="52"/>
      <c r="W36" s="52"/>
      <c r="X36" s="52"/>
      <c r="Y36" s="52"/>
      <c r="Z36" s="5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2:123" s="2" customFormat="1" ht="13.5" thickBot="1">
      <c r="B37" s="74" t="s">
        <v>155</v>
      </c>
      <c r="C37" s="65" t="s">
        <v>245</v>
      </c>
      <c r="D37" s="231" t="s">
        <v>245</v>
      </c>
      <c r="E37" s="231" t="s">
        <v>245</v>
      </c>
      <c r="F37" s="231" t="s">
        <v>245</v>
      </c>
      <c r="G37" s="231" t="s">
        <v>179</v>
      </c>
      <c r="H37" s="65" t="s">
        <v>179</v>
      </c>
      <c r="I37" s="231" t="s">
        <v>245</v>
      </c>
      <c r="J37" s="66" t="s">
        <v>245</v>
      </c>
      <c r="K37" s="66" t="s">
        <v>245</v>
      </c>
      <c r="L37" s="231" t="s">
        <v>245</v>
      </c>
      <c r="M37" s="65" t="s">
        <v>179</v>
      </c>
      <c r="N37" s="231" t="s">
        <v>179</v>
      </c>
      <c r="O37" s="231" t="s">
        <v>179</v>
      </c>
      <c r="P37" s="66" t="s">
        <v>179</v>
      </c>
      <c r="Q37" s="66" t="s">
        <v>179</v>
      </c>
      <c r="R37" s="65" t="s">
        <v>179</v>
      </c>
      <c r="S37" s="66" t="s">
        <v>179</v>
      </c>
      <c r="T37" s="66" t="s">
        <v>179</v>
      </c>
      <c r="U37" s="66" t="s">
        <v>179</v>
      </c>
      <c r="V37" s="66" t="s">
        <v>179</v>
      </c>
      <c r="W37" s="66" t="s">
        <v>179</v>
      </c>
      <c r="X37" s="66" t="s">
        <v>179</v>
      </c>
      <c r="Y37" s="66" t="s">
        <v>179</v>
      </c>
      <c r="Z37" s="66" t="s">
        <v>179</v>
      </c>
      <c r="AA37" s="66" t="s">
        <v>179</v>
      </c>
      <c r="AB37" s="66" t="s">
        <v>179</v>
      </c>
      <c r="AC37" s="66" t="s">
        <v>179</v>
      </c>
      <c r="AD37" s="66" t="s">
        <v>179</v>
      </c>
      <c r="AE37" s="66" t="s">
        <v>179</v>
      </c>
      <c r="AF37" s="66" t="s">
        <v>179</v>
      </c>
      <c r="AG37" s="66" t="s">
        <v>179</v>
      </c>
      <c r="AH37" s="66" t="s">
        <v>179</v>
      </c>
      <c r="AI37" s="66" t="s">
        <v>179</v>
      </c>
      <c r="AJ37" s="66" t="s">
        <v>179</v>
      </c>
      <c r="AK37" s="66" t="s">
        <v>179</v>
      </c>
      <c r="AL37" s="66" t="s">
        <v>179</v>
      </c>
      <c r="AM37" s="66" t="s">
        <v>179</v>
      </c>
      <c r="AN37" s="66" t="s">
        <v>179</v>
      </c>
      <c r="AO37" s="66" t="s">
        <v>179</v>
      </c>
      <c r="AP37" s="66" t="s">
        <v>179</v>
      </c>
      <c r="AQ37" s="66" t="s">
        <v>179</v>
      </c>
      <c r="AR37" s="66" t="s">
        <v>179</v>
      </c>
      <c r="AS37" s="66" t="s">
        <v>179</v>
      </c>
      <c r="AT37" s="66" t="s">
        <v>179</v>
      </c>
      <c r="AU37" s="66" t="s">
        <v>179</v>
      </c>
      <c r="AV37" s="66" t="s">
        <v>179</v>
      </c>
      <c r="AW37" s="66" t="s">
        <v>179</v>
      </c>
      <c r="AX37" s="66" t="s">
        <v>179</v>
      </c>
      <c r="AY37" s="66" t="s">
        <v>179</v>
      </c>
      <c r="AZ37" s="66" t="s">
        <v>179</v>
      </c>
      <c r="BA37" s="66" t="s">
        <v>179</v>
      </c>
      <c r="BB37" s="66" t="s">
        <v>179</v>
      </c>
      <c r="BC37" s="66" t="s">
        <v>179</v>
      </c>
      <c r="BD37" s="66" t="s">
        <v>179</v>
      </c>
      <c r="BE37" s="66" t="s">
        <v>179</v>
      </c>
      <c r="BF37" s="66" t="s">
        <v>179</v>
      </c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2:123" s="2" customFormat="1" ht="12.75">
      <c r="B38" s="38" t="s">
        <v>143</v>
      </c>
      <c r="C38" s="51">
        <f>ROUND('[2]Tabele Prez - operacyjne'!C25,1)</f>
        <v>163.5</v>
      </c>
      <c r="D38" s="52">
        <f>SUM(E38:H38)</f>
        <v>643.284889</v>
      </c>
      <c r="E38" s="52">
        <v>173.6</v>
      </c>
      <c r="F38" s="52">
        <v>144.58488900000003</v>
      </c>
      <c r="G38" s="52">
        <v>151.2</v>
      </c>
      <c r="H38" s="51">
        <v>173.9</v>
      </c>
      <c r="I38" s="52">
        <v>709.2</v>
      </c>
      <c r="J38" s="152">
        <v>183.8</v>
      </c>
      <c r="K38" s="152">
        <v>158.8</v>
      </c>
      <c r="L38" s="52">
        <v>166.6</v>
      </c>
      <c r="M38" s="51">
        <v>199.8</v>
      </c>
      <c r="N38" s="52">
        <v>776.2</v>
      </c>
      <c r="O38" s="52">
        <v>208</v>
      </c>
      <c r="P38" s="52">
        <v>183.5</v>
      </c>
      <c r="Q38" s="52">
        <v>177.2</v>
      </c>
      <c r="R38" s="51">
        <v>207.6</v>
      </c>
      <c r="S38" s="52">
        <v>818.3</v>
      </c>
      <c r="T38" s="52">
        <v>218.8</v>
      </c>
      <c r="U38" s="52">
        <v>201.8</v>
      </c>
      <c r="V38" s="52">
        <v>189</v>
      </c>
      <c r="W38" s="52">
        <v>208.7</v>
      </c>
      <c r="X38" s="52">
        <v>786.87</v>
      </c>
      <c r="Y38" s="52">
        <v>219.59</v>
      </c>
      <c r="Z38" s="52">
        <v>202.58</v>
      </c>
      <c r="AA38" s="52">
        <v>148.5</v>
      </c>
      <c r="AB38" s="52">
        <v>216.2</v>
      </c>
      <c r="AC38" s="52">
        <v>763.5</v>
      </c>
      <c r="AD38" s="52">
        <v>207.2</v>
      </c>
      <c r="AE38" s="52">
        <v>177</v>
      </c>
      <c r="AF38" s="52">
        <v>175.9</v>
      </c>
      <c r="AG38" s="52">
        <v>203.4</v>
      </c>
      <c r="AH38" s="52">
        <v>764.5</v>
      </c>
      <c r="AI38" s="52">
        <v>207.1</v>
      </c>
      <c r="AJ38" s="52">
        <v>203.8</v>
      </c>
      <c r="AK38" s="52">
        <v>147</v>
      </c>
      <c r="AL38" s="52">
        <v>206.6</v>
      </c>
      <c r="AM38" s="52">
        <v>789.06</v>
      </c>
      <c r="AN38" s="52">
        <v>214.46</v>
      </c>
      <c r="AO38" s="52">
        <v>188.2</v>
      </c>
      <c r="AP38" s="52">
        <v>183.7</v>
      </c>
      <c r="AQ38" s="52">
        <v>202.7</v>
      </c>
      <c r="AR38" s="52">
        <v>815.2</v>
      </c>
      <c r="AS38" s="52">
        <v>215.3</v>
      </c>
      <c r="AT38" s="52">
        <v>218.11</v>
      </c>
      <c r="AU38" s="52">
        <v>177.8</v>
      </c>
      <c r="AV38" s="52">
        <v>204.03</v>
      </c>
      <c r="AW38" s="52">
        <v>491.62</v>
      </c>
      <c r="AX38" s="52">
        <v>138.52</v>
      </c>
      <c r="AY38" s="52">
        <v>129.7</v>
      </c>
      <c r="AZ38" s="52">
        <v>95.7</v>
      </c>
      <c r="BA38" s="52">
        <v>127.7</v>
      </c>
      <c r="BB38" s="52">
        <v>467.6</v>
      </c>
      <c r="BC38" s="52">
        <v>123.5</v>
      </c>
      <c r="BD38" s="52">
        <v>126.7</v>
      </c>
      <c r="BE38" s="52">
        <v>84.4</v>
      </c>
      <c r="BF38" s="52">
        <v>133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</row>
    <row r="39" spans="2:123" s="2" customFormat="1" ht="12.75">
      <c r="B39" s="38" t="s">
        <v>144</v>
      </c>
      <c r="C39" s="51">
        <f>ROUND('[2]Tabele Prez - operacyjne'!C26,1)</f>
        <v>208.8</v>
      </c>
      <c r="D39" s="52">
        <f>SUM(E39:H39)</f>
        <v>732.2523257256181</v>
      </c>
      <c r="E39" s="52">
        <v>264</v>
      </c>
      <c r="F39" s="52">
        <v>185.3523257256181</v>
      </c>
      <c r="G39" s="52">
        <v>128.4</v>
      </c>
      <c r="H39" s="51">
        <v>154.5</v>
      </c>
      <c r="I39" s="52">
        <v>614.9</v>
      </c>
      <c r="J39" s="152">
        <v>177.8</v>
      </c>
      <c r="K39" s="152">
        <v>147.5</v>
      </c>
      <c r="L39" s="52">
        <v>164.7</v>
      </c>
      <c r="M39" s="51">
        <v>124.8</v>
      </c>
      <c r="N39" s="52">
        <v>440.2</v>
      </c>
      <c r="O39" s="52">
        <v>119.8</v>
      </c>
      <c r="P39" s="52">
        <v>91.4</v>
      </c>
      <c r="Q39" s="52">
        <v>112.7</v>
      </c>
      <c r="R39" s="51">
        <v>116.3</v>
      </c>
      <c r="S39" s="52">
        <v>527.1</v>
      </c>
      <c r="T39" s="52">
        <v>134.4</v>
      </c>
      <c r="U39" s="52">
        <v>117.7</v>
      </c>
      <c r="V39" s="52">
        <v>135.4</v>
      </c>
      <c r="W39" s="52">
        <v>139.7</v>
      </c>
      <c r="X39" s="52">
        <v>470.22</v>
      </c>
      <c r="Y39" s="52">
        <v>109.45</v>
      </c>
      <c r="Z39" s="52">
        <v>109.92</v>
      </c>
      <c r="AA39" s="52">
        <v>121.2</v>
      </c>
      <c r="AB39" s="52">
        <v>129.6</v>
      </c>
      <c r="AC39" s="52">
        <v>554.9</v>
      </c>
      <c r="AD39" s="52">
        <v>137.1</v>
      </c>
      <c r="AE39" s="52">
        <v>121.3</v>
      </c>
      <c r="AF39" s="52">
        <v>151.7</v>
      </c>
      <c r="AG39" s="52">
        <v>144.8</v>
      </c>
      <c r="AH39" s="52">
        <v>663.9</v>
      </c>
      <c r="AI39" s="52">
        <v>151.1</v>
      </c>
      <c r="AJ39" s="52">
        <v>162.9</v>
      </c>
      <c r="AK39" s="52">
        <v>170</v>
      </c>
      <c r="AL39" s="52">
        <v>179.9</v>
      </c>
      <c r="AM39" s="52">
        <v>418.39</v>
      </c>
      <c r="AN39" s="52">
        <v>56.89</v>
      </c>
      <c r="AO39" s="52">
        <v>116.1</v>
      </c>
      <c r="AP39" s="52">
        <v>126.1</v>
      </c>
      <c r="AQ39" s="52">
        <v>119.3</v>
      </c>
      <c r="AR39" s="52">
        <v>283.3</v>
      </c>
      <c r="AS39" s="52">
        <v>94.1</v>
      </c>
      <c r="AT39" s="52">
        <v>109.19</v>
      </c>
      <c r="AU39" s="52">
        <v>55.3</v>
      </c>
      <c r="AV39" s="52">
        <v>24.67</v>
      </c>
      <c r="AW39" s="58" t="s">
        <v>64</v>
      </c>
      <c r="AX39" s="58" t="s">
        <v>64</v>
      </c>
      <c r="AY39" s="58" t="s">
        <v>64</v>
      </c>
      <c r="AZ39" s="58" t="s">
        <v>64</v>
      </c>
      <c r="BA39" s="58" t="s">
        <v>64</v>
      </c>
      <c r="BB39" s="58" t="s">
        <v>64</v>
      </c>
      <c r="BC39" s="58" t="s">
        <v>64</v>
      </c>
      <c r="BD39" s="58" t="s">
        <v>64</v>
      </c>
      <c r="BE39" s="58" t="s">
        <v>64</v>
      </c>
      <c r="BF39" s="58" t="s">
        <v>64</v>
      </c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2:123" s="2" customFormat="1" ht="13.5" thickBot="1">
      <c r="B40" s="74" t="s">
        <v>207</v>
      </c>
      <c r="C40" s="85">
        <f>ROUND('[2]Tabele Prez - operacyjne'!C24,1)</f>
        <v>372.4</v>
      </c>
      <c r="D40" s="86">
        <f>SUM(E40:H40)</f>
        <v>1375.537214725618</v>
      </c>
      <c r="E40" s="86">
        <v>437.6</v>
      </c>
      <c r="F40" s="86">
        <v>329.9372147256181</v>
      </c>
      <c r="G40" s="86">
        <v>279.6</v>
      </c>
      <c r="H40" s="85">
        <v>328.4</v>
      </c>
      <c r="I40" s="86">
        <v>1324.1</v>
      </c>
      <c r="J40" s="270">
        <v>361.6</v>
      </c>
      <c r="K40" s="270">
        <v>306.3</v>
      </c>
      <c r="L40" s="86">
        <v>331.3</v>
      </c>
      <c r="M40" s="85">
        <v>324.6</v>
      </c>
      <c r="N40" s="86">
        <v>1216.4</v>
      </c>
      <c r="O40" s="86">
        <v>327.8</v>
      </c>
      <c r="P40" s="86">
        <v>274.8</v>
      </c>
      <c r="Q40" s="86">
        <v>289.9</v>
      </c>
      <c r="R40" s="85">
        <v>323.9</v>
      </c>
      <c r="S40" s="86">
        <v>1345.4</v>
      </c>
      <c r="T40" s="86">
        <v>353.2</v>
      </c>
      <c r="U40" s="86">
        <v>319.5</v>
      </c>
      <c r="V40" s="86">
        <v>324.4</v>
      </c>
      <c r="W40" s="86">
        <v>348.4</v>
      </c>
      <c r="X40" s="86">
        <v>1257.06</v>
      </c>
      <c r="Y40" s="86">
        <v>329</v>
      </c>
      <c r="Z40" s="86">
        <v>312.6</v>
      </c>
      <c r="AA40" s="86">
        <v>269.6</v>
      </c>
      <c r="AB40" s="86">
        <v>345.8</v>
      </c>
      <c r="AC40" s="86">
        <v>1318.4</v>
      </c>
      <c r="AD40" s="86">
        <v>344.3</v>
      </c>
      <c r="AE40" s="86">
        <v>298.3</v>
      </c>
      <c r="AF40" s="86">
        <v>327.7</v>
      </c>
      <c r="AG40" s="86">
        <v>348.2</v>
      </c>
      <c r="AH40" s="86">
        <v>1428.4</v>
      </c>
      <c r="AI40" s="86">
        <v>358.3</v>
      </c>
      <c r="AJ40" s="86">
        <v>366.70000000000005</v>
      </c>
      <c r="AK40" s="86">
        <v>317</v>
      </c>
      <c r="AL40" s="86">
        <v>386.4</v>
      </c>
      <c r="AM40" s="86">
        <v>1207.45</v>
      </c>
      <c r="AN40" s="86">
        <v>271.35</v>
      </c>
      <c r="AO40" s="86">
        <v>304.3</v>
      </c>
      <c r="AP40" s="86">
        <v>309.8</v>
      </c>
      <c r="AQ40" s="86">
        <v>322</v>
      </c>
      <c r="AR40" s="86">
        <v>1098.5</v>
      </c>
      <c r="AS40" s="86">
        <v>309.4</v>
      </c>
      <c r="AT40" s="86">
        <v>327.3</v>
      </c>
      <c r="AU40" s="86">
        <v>233.1</v>
      </c>
      <c r="AV40" s="86">
        <v>228.7</v>
      </c>
      <c r="AW40" s="86">
        <v>491.6</v>
      </c>
      <c r="AX40" s="86">
        <v>138.5</v>
      </c>
      <c r="AY40" s="86">
        <v>129.7</v>
      </c>
      <c r="AZ40" s="86">
        <v>95.7</v>
      </c>
      <c r="BA40" s="86">
        <v>127.7</v>
      </c>
      <c r="BB40" s="86">
        <v>467.6</v>
      </c>
      <c r="BC40" s="86">
        <v>123.5</v>
      </c>
      <c r="BD40" s="86">
        <v>126.7</v>
      </c>
      <c r="BE40" s="86">
        <v>84.4</v>
      </c>
      <c r="BF40" s="86">
        <v>133</v>
      </c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2:123" s="2" customFormat="1" ht="12.75">
      <c r="B41" s="1"/>
      <c r="C41" s="51"/>
      <c r="D41" s="52"/>
      <c r="E41" s="52"/>
      <c r="F41" s="52"/>
      <c r="G41" s="52"/>
      <c r="H41" s="51"/>
      <c r="I41" s="52"/>
      <c r="J41" s="152"/>
      <c r="K41" s="152"/>
      <c r="L41" s="52"/>
      <c r="M41" s="51"/>
      <c r="N41" s="52"/>
      <c r="O41" s="52"/>
      <c r="P41" s="52"/>
      <c r="Q41" s="52"/>
      <c r="R41" s="51"/>
      <c r="S41" s="52"/>
      <c r="T41" s="52"/>
      <c r="U41" s="52"/>
      <c r="V41" s="52"/>
      <c r="W41" s="52"/>
      <c r="X41" s="52"/>
      <c r="Y41" s="52"/>
      <c r="Z41" s="5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2:123" s="2" customFormat="1" ht="13.5" thickBot="1">
      <c r="B42" s="74" t="s">
        <v>154</v>
      </c>
      <c r="C42" s="65"/>
      <c r="D42" s="231"/>
      <c r="E42" s="231"/>
      <c r="F42" s="231"/>
      <c r="G42" s="231"/>
      <c r="H42" s="65"/>
      <c r="I42" s="231"/>
      <c r="J42" s="66"/>
      <c r="K42" s="66"/>
      <c r="L42" s="231"/>
      <c r="M42" s="65"/>
      <c r="N42" s="231"/>
      <c r="O42" s="231"/>
      <c r="P42" s="66"/>
      <c r="Q42" s="66"/>
      <c r="R42" s="65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2:123" s="2" customFormat="1" ht="12.75">
      <c r="B43" s="38" t="s">
        <v>143</v>
      </c>
      <c r="C43" s="51">
        <f>ROUND('[2]Tabele Prez - operacyjne'!C29,1)</f>
        <v>168.6</v>
      </c>
      <c r="D43" s="52">
        <f>SUM(E43:H43)</f>
        <v>643.1452300000001</v>
      </c>
      <c r="E43" s="52">
        <v>177.6</v>
      </c>
      <c r="F43" s="52">
        <v>145.34523000000004</v>
      </c>
      <c r="G43" s="52">
        <v>142.1</v>
      </c>
      <c r="H43" s="51">
        <v>178.1</v>
      </c>
      <c r="I43" s="52">
        <v>712.8</v>
      </c>
      <c r="J43" s="152">
        <v>182.2</v>
      </c>
      <c r="K43" s="152">
        <v>161.3</v>
      </c>
      <c r="L43" s="52">
        <v>159.3</v>
      </c>
      <c r="M43" s="51">
        <v>210.1</v>
      </c>
      <c r="N43" s="52">
        <v>770.8</v>
      </c>
      <c r="O43" s="52">
        <v>201</v>
      </c>
      <c r="P43" s="52">
        <v>182.4</v>
      </c>
      <c r="Q43" s="52">
        <v>177.4</v>
      </c>
      <c r="R43" s="51">
        <v>209.95</v>
      </c>
      <c r="S43" s="52">
        <v>817.5</v>
      </c>
      <c r="T43" s="52">
        <v>225.3</v>
      </c>
      <c r="U43" s="52">
        <v>194</v>
      </c>
      <c r="V43" s="52">
        <v>188.5</v>
      </c>
      <c r="W43" s="52">
        <v>210</v>
      </c>
      <c r="X43" s="52">
        <v>791</v>
      </c>
      <c r="Y43" s="52">
        <v>222</v>
      </c>
      <c r="Z43" s="52">
        <v>190.3</v>
      </c>
      <c r="AA43" s="52">
        <v>160.7</v>
      </c>
      <c r="AB43" s="52">
        <v>218</v>
      </c>
      <c r="AC43" s="52">
        <v>752.7</v>
      </c>
      <c r="AD43" s="52">
        <v>197.6</v>
      </c>
      <c r="AE43" s="52">
        <v>178.7</v>
      </c>
      <c r="AF43" s="52">
        <v>171.1</v>
      </c>
      <c r="AG43" s="52">
        <v>205.3</v>
      </c>
      <c r="AH43" s="52">
        <v>772.1</v>
      </c>
      <c r="AI43" s="52">
        <v>211</v>
      </c>
      <c r="AJ43" s="52">
        <v>196</v>
      </c>
      <c r="AK43" s="52">
        <v>148.2</v>
      </c>
      <c r="AL43" s="52">
        <v>216.9</v>
      </c>
      <c r="AM43" s="52">
        <v>779.92</v>
      </c>
      <c r="AN43" s="52">
        <v>212.82</v>
      </c>
      <c r="AO43" s="52">
        <v>180.9</v>
      </c>
      <c r="AP43" s="52">
        <v>185</v>
      </c>
      <c r="AQ43" s="52">
        <v>201.2</v>
      </c>
      <c r="AR43" s="52">
        <v>808.7</v>
      </c>
      <c r="AS43" s="52">
        <v>221.7</v>
      </c>
      <c r="AT43" s="52">
        <v>212.66</v>
      </c>
      <c r="AU43" s="52">
        <v>180.25</v>
      </c>
      <c r="AV43" s="52">
        <v>194.1</v>
      </c>
      <c r="AW43" s="52">
        <v>484.59</v>
      </c>
      <c r="AX43" s="52">
        <v>132.39</v>
      </c>
      <c r="AY43" s="52">
        <v>129.3</v>
      </c>
      <c r="AZ43" s="52">
        <v>96</v>
      </c>
      <c r="BA43" s="52">
        <v>126.9</v>
      </c>
      <c r="BB43" s="52">
        <v>466.8</v>
      </c>
      <c r="BC43" s="52">
        <v>124.1</v>
      </c>
      <c r="BD43" s="52">
        <v>124</v>
      </c>
      <c r="BE43" s="52">
        <v>89.5</v>
      </c>
      <c r="BF43" s="52">
        <v>129.2</v>
      </c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2:123" s="2" customFormat="1" ht="12.75">
      <c r="B44" s="38" t="s">
        <v>144</v>
      </c>
      <c r="C44" s="51">
        <f>ROUND('[2]Tabele Prez - operacyjne'!C30,1)</f>
        <v>148.9</v>
      </c>
      <c r="D44" s="52">
        <f>SUM(E44:H44)</f>
        <v>696.7429401854918</v>
      </c>
      <c r="E44" s="52">
        <v>223.3</v>
      </c>
      <c r="F44" s="52">
        <v>176.7429401854917</v>
      </c>
      <c r="G44" s="52">
        <v>224.2</v>
      </c>
      <c r="H44" s="51">
        <v>72.5</v>
      </c>
      <c r="I44" s="52">
        <v>618.8</v>
      </c>
      <c r="J44" s="152">
        <v>178.6</v>
      </c>
      <c r="K44" s="152">
        <v>163.1</v>
      </c>
      <c r="L44" s="52">
        <v>210.1</v>
      </c>
      <c r="M44" s="51">
        <v>66.9</v>
      </c>
      <c r="N44" s="52">
        <v>439.4</v>
      </c>
      <c r="O44" s="52">
        <v>159.7</v>
      </c>
      <c r="P44" s="52">
        <v>112.9</v>
      </c>
      <c r="Q44" s="52">
        <v>88.8</v>
      </c>
      <c r="R44" s="51">
        <v>78.1</v>
      </c>
      <c r="S44" s="52">
        <v>592.5</v>
      </c>
      <c r="T44" s="52">
        <v>152.6</v>
      </c>
      <c r="U44" s="52">
        <v>115</v>
      </c>
      <c r="V44" s="52">
        <v>105.5</v>
      </c>
      <c r="W44" s="52">
        <v>218.9</v>
      </c>
      <c r="X44" s="52">
        <v>479.3</v>
      </c>
      <c r="Y44" s="52">
        <v>91.28</v>
      </c>
      <c r="Z44" s="52">
        <v>61.25</v>
      </c>
      <c r="AA44" s="52">
        <v>154.6</v>
      </c>
      <c r="AB44" s="52">
        <v>172.2</v>
      </c>
      <c r="AC44" s="52">
        <v>593.4</v>
      </c>
      <c r="AD44" s="52">
        <v>127.2</v>
      </c>
      <c r="AE44" s="52">
        <v>108.1</v>
      </c>
      <c r="AF44" s="52">
        <v>165.1</v>
      </c>
      <c r="AG44" s="52">
        <v>193</v>
      </c>
      <c r="AH44" s="52">
        <v>619.0999999999999</v>
      </c>
      <c r="AI44" s="52">
        <v>104.4</v>
      </c>
      <c r="AJ44" s="52">
        <v>160</v>
      </c>
      <c r="AK44" s="52">
        <v>223.9</v>
      </c>
      <c r="AL44" s="52">
        <v>130.8</v>
      </c>
      <c r="AM44" s="52">
        <v>389.42</v>
      </c>
      <c r="AN44" s="52">
        <v>35.72</v>
      </c>
      <c r="AO44" s="52">
        <v>80.7</v>
      </c>
      <c r="AP44" s="52">
        <v>187.6</v>
      </c>
      <c r="AQ44" s="52">
        <v>85.4</v>
      </c>
      <c r="AR44" s="52">
        <v>296.8</v>
      </c>
      <c r="AS44" s="52">
        <v>179.2</v>
      </c>
      <c r="AT44" s="52">
        <v>42.44</v>
      </c>
      <c r="AU44" s="52">
        <v>62.65</v>
      </c>
      <c r="AV44" s="52">
        <v>12.5</v>
      </c>
      <c r="AW44" s="58" t="s">
        <v>64</v>
      </c>
      <c r="AX44" s="58" t="s">
        <v>64</v>
      </c>
      <c r="AY44" s="58" t="s">
        <v>64</v>
      </c>
      <c r="AZ44" s="58" t="s">
        <v>64</v>
      </c>
      <c r="BA44" s="58" t="s">
        <v>64</v>
      </c>
      <c r="BB44" s="58" t="s">
        <v>64</v>
      </c>
      <c r="BC44" s="58" t="s">
        <v>64</v>
      </c>
      <c r="BD44" s="58" t="s">
        <v>64</v>
      </c>
      <c r="BE44" s="58" t="s">
        <v>64</v>
      </c>
      <c r="BF44" s="58" t="s">
        <v>64</v>
      </c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2:123" s="2" customFormat="1" ht="13.5" thickBot="1">
      <c r="B45" s="74" t="s">
        <v>207</v>
      </c>
      <c r="C45" s="85">
        <f>ROUND('[2]Tabele Prez - operacyjne'!$C$28,1)</f>
        <v>317.4</v>
      </c>
      <c r="D45" s="86">
        <f>SUM(E45:H45)</f>
        <v>1339.8881701854916</v>
      </c>
      <c r="E45" s="86">
        <v>400.9</v>
      </c>
      <c r="F45" s="86">
        <v>322.0881701854918</v>
      </c>
      <c r="G45" s="86">
        <v>366.3</v>
      </c>
      <c r="H45" s="85">
        <v>250.6</v>
      </c>
      <c r="I45" s="86">
        <v>1331.6</v>
      </c>
      <c r="J45" s="270">
        <v>360.8</v>
      </c>
      <c r="K45" s="270">
        <v>324.4</v>
      </c>
      <c r="L45" s="86">
        <v>369.4</v>
      </c>
      <c r="M45" s="85">
        <v>277</v>
      </c>
      <c r="N45" s="86">
        <v>1210.3</v>
      </c>
      <c r="O45" s="86">
        <v>360.7</v>
      </c>
      <c r="P45" s="86">
        <v>295.3</v>
      </c>
      <c r="Q45" s="86">
        <f>SUM(Q43:Q44)</f>
        <v>266.2</v>
      </c>
      <c r="R45" s="85">
        <v>288.1</v>
      </c>
      <c r="S45" s="86">
        <v>1410</v>
      </c>
      <c r="T45" s="86">
        <v>377.9</v>
      </c>
      <c r="U45" s="86">
        <v>309</v>
      </c>
      <c r="V45" s="86">
        <v>294</v>
      </c>
      <c r="W45" s="86">
        <v>428.9</v>
      </c>
      <c r="X45" s="86">
        <v>1270.4</v>
      </c>
      <c r="Y45" s="86">
        <v>313.3</v>
      </c>
      <c r="Z45" s="86">
        <v>251.6</v>
      </c>
      <c r="AA45" s="86">
        <v>315.3</v>
      </c>
      <c r="AB45" s="86">
        <v>390.2</v>
      </c>
      <c r="AC45" s="86">
        <v>1346.1</v>
      </c>
      <c r="AD45" s="86">
        <v>324.8</v>
      </c>
      <c r="AE45" s="86">
        <v>286.8</v>
      </c>
      <c r="AF45" s="86">
        <v>336.2</v>
      </c>
      <c r="AG45" s="86">
        <v>398.3</v>
      </c>
      <c r="AH45" s="86">
        <v>1391.3</v>
      </c>
      <c r="AI45" s="86">
        <v>315.4</v>
      </c>
      <c r="AJ45" s="86">
        <v>356</v>
      </c>
      <c r="AK45" s="86">
        <v>372.2</v>
      </c>
      <c r="AL45" s="86">
        <v>347.7</v>
      </c>
      <c r="AM45" s="86">
        <v>1169.34</v>
      </c>
      <c r="AN45" s="86">
        <v>248.54</v>
      </c>
      <c r="AO45" s="86">
        <v>261.6</v>
      </c>
      <c r="AP45" s="86">
        <v>372.6</v>
      </c>
      <c r="AQ45" s="86">
        <v>286.6</v>
      </c>
      <c r="AR45" s="86">
        <v>1105.5</v>
      </c>
      <c r="AS45" s="86">
        <v>400.9</v>
      </c>
      <c r="AT45" s="86">
        <v>255.1</v>
      </c>
      <c r="AU45" s="86">
        <v>242.9</v>
      </c>
      <c r="AV45" s="86">
        <v>206.6</v>
      </c>
      <c r="AW45" s="86">
        <v>484.6</v>
      </c>
      <c r="AX45" s="86">
        <v>132.4</v>
      </c>
      <c r="AY45" s="86">
        <v>129.3</v>
      </c>
      <c r="AZ45" s="86">
        <v>96</v>
      </c>
      <c r="BA45" s="86">
        <v>126.9</v>
      </c>
      <c r="BB45" s="86">
        <v>466.8</v>
      </c>
      <c r="BC45" s="86">
        <v>124.1</v>
      </c>
      <c r="BD45" s="86">
        <v>124</v>
      </c>
      <c r="BE45" s="86">
        <v>89.5</v>
      </c>
      <c r="BF45" s="86">
        <v>129.2</v>
      </c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2:123" s="2" customFormat="1" ht="12.75">
      <c r="B46" s="1"/>
      <c r="C46" s="87"/>
      <c r="D46" s="88"/>
      <c r="E46" s="88"/>
      <c r="F46" s="88"/>
      <c r="G46" s="88"/>
      <c r="H46" s="87"/>
      <c r="I46" s="88"/>
      <c r="J46" s="272"/>
      <c r="K46" s="272"/>
      <c r="L46" s="88"/>
      <c r="M46" s="87"/>
      <c r="N46" s="88"/>
      <c r="O46" s="88"/>
      <c r="P46" s="88"/>
      <c r="Q46" s="88"/>
      <c r="R46" s="87"/>
      <c r="S46" s="88"/>
      <c r="T46" s="88"/>
      <c r="U46" s="88"/>
      <c r="V46" s="88"/>
      <c r="W46" s="88"/>
      <c r="X46" s="88"/>
      <c r="Y46" s="88"/>
      <c r="Z46" s="88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42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2:123" s="2" customFormat="1" ht="13.5" thickBot="1">
      <c r="B47" s="74" t="s">
        <v>28</v>
      </c>
      <c r="C47" s="65" t="s">
        <v>246</v>
      </c>
      <c r="D47" s="231" t="s">
        <v>246</v>
      </c>
      <c r="E47" s="231" t="s">
        <v>246</v>
      </c>
      <c r="F47" s="231" t="s">
        <v>246</v>
      </c>
      <c r="G47" s="231" t="s">
        <v>246</v>
      </c>
      <c r="H47" s="65" t="s">
        <v>176</v>
      </c>
      <c r="I47" s="231" t="s">
        <v>246</v>
      </c>
      <c r="J47" s="66" t="s">
        <v>246</v>
      </c>
      <c r="K47" s="66" t="s">
        <v>246</v>
      </c>
      <c r="L47" s="231" t="s">
        <v>246</v>
      </c>
      <c r="M47" s="65" t="s">
        <v>176</v>
      </c>
      <c r="N47" s="231" t="s">
        <v>176</v>
      </c>
      <c r="O47" s="231" t="s">
        <v>176</v>
      </c>
      <c r="P47" s="66" t="s">
        <v>176</v>
      </c>
      <c r="Q47" s="66" t="s">
        <v>176</v>
      </c>
      <c r="R47" s="65" t="s">
        <v>176</v>
      </c>
      <c r="S47" s="66" t="s">
        <v>176</v>
      </c>
      <c r="T47" s="66" t="s">
        <v>176</v>
      </c>
      <c r="U47" s="66" t="s">
        <v>176</v>
      </c>
      <c r="V47" s="66" t="s">
        <v>176</v>
      </c>
      <c r="W47" s="66" t="s">
        <v>176</v>
      </c>
      <c r="X47" s="66" t="s">
        <v>176</v>
      </c>
      <c r="Y47" s="66" t="s">
        <v>176</v>
      </c>
      <c r="Z47" s="66" t="s">
        <v>176</v>
      </c>
      <c r="AA47" s="66" t="s">
        <v>176</v>
      </c>
      <c r="AB47" s="66" t="s">
        <v>176</v>
      </c>
      <c r="AC47" s="66" t="s">
        <v>168</v>
      </c>
      <c r="AD47" s="66" t="s">
        <v>168</v>
      </c>
      <c r="AE47" s="66" t="s">
        <v>168</v>
      </c>
      <c r="AF47" s="66" t="s">
        <v>168</v>
      </c>
      <c r="AG47" s="66" t="s">
        <v>168</v>
      </c>
      <c r="AH47" s="66" t="s">
        <v>168</v>
      </c>
      <c r="AI47" s="66" t="s">
        <v>168</v>
      </c>
      <c r="AJ47" s="66" t="s">
        <v>168</v>
      </c>
      <c r="AK47" s="66" t="s">
        <v>168</v>
      </c>
      <c r="AL47" s="66" t="s">
        <v>168</v>
      </c>
      <c r="AM47" s="66" t="s">
        <v>168</v>
      </c>
      <c r="AN47" s="66" t="s">
        <v>168</v>
      </c>
      <c r="AO47" s="66" t="s">
        <v>168</v>
      </c>
      <c r="AP47" s="66" t="s">
        <v>168</v>
      </c>
      <c r="AQ47" s="66" t="s">
        <v>168</v>
      </c>
      <c r="AR47" s="66" t="s">
        <v>168</v>
      </c>
      <c r="AS47" s="66" t="s">
        <v>168</v>
      </c>
      <c r="AT47" s="66" t="s">
        <v>168</v>
      </c>
      <c r="AU47" s="66" t="s">
        <v>168</v>
      </c>
      <c r="AV47" s="66" t="s">
        <v>168</v>
      </c>
      <c r="AW47" s="66" t="s">
        <v>168</v>
      </c>
      <c r="AX47" s="66" t="s">
        <v>168</v>
      </c>
      <c r="AY47" s="66" t="s">
        <v>168</v>
      </c>
      <c r="AZ47" s="66" t="s">
        <v>168</v>
      </c>
      <c r="BA47" s="66" t="s">
        <v>168</v>
      </c>
      <c r="BB47" s="66" t="s">
        <v>168</v>
      </c>
      <c r="BC47" s="66" t="s">
        <v>168</v>
      </c>
      <c r="BD47" s="66" t="s">
        <v>168</v>
      </c>
      <c r="BE47" s="66" t="s">
        <v>168</v>
      </c>
      <c r="BF47" s="66" t="s">
        <v>168</v>
      </c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2:58" ht="12.75">
      <c r="B48" s="38" t="s">
        <v>170</v>
      </c>
      <c r="C48" s="51">
        <f>ROUND('[2]Tabele Prez - operacyjne'!$C$33,1)</f>
        <v>17028.9</v>
      </c>
      <c r="D48" s="52">
        <f>SUM(E48:H48)</f>
        <v>41174.0283</v>
      </c>
      <c r="E48" s="52">
        <v>13908.5</v>
      </c>
      <c r="F48" s="52">
        <v>3721.028300000001</v>
      </c>
      <c r="G48" s="52">
        <v>6543.4</v>
      </c>
      <c r="H48" s="51">
        <v>17001.1</v>
      </c>
      <c r="I48" s="52">
        <v>38940.3</v>
      </c>
      <c r="J48" s="152">
        <v>13020.4</v>
      </c>
      <c r="K48" s="152">
        <v>3082.8</v>
      </c>
      <c r="L48" s="52">
        <v>6789.2</v>
      </c>
      <c r="M48" s="51">
        <v>16048.5</v>
      </c>
      <c r="N48" s="52">
        <v>39263.2</v>
      </c>
      <c r="O48" s="52">
        <v>12984.199999999997</v>
      </c>
      <c r="P48" s="52">
        <v>3268.3</v>
      </c>
      <c r="Q48" s="52">
        <v>6040.4</v>
      </c>
      <c r="R48" s="51">
        <v>16970.3</v>
      </c>
      <c r="S48" s="52">
        <v>40658.9</v>
      </c>
      <c r="T48" s="52">
        <v>14254.6</v>
      </c>
      <c r="U48" s="52">
        <v>2941.6</v>
      </c>
      <c r="V48" s="52">
        <v>4425.2</v>
      </c>
      <c r="W48" s="52">
        <v>19037.4</v>
      </c>
      <c r="X48" s="52">
        <v>42607</v>
      </c>
      <c r="Y48" s="52">
        <v>14195</v>
      </c>
      <c r="Z48" s="52">
        <v>3476</v>
      </c>
      <c r="AA48" s="52">
        <v>6848.4</v>
      </c>
      <c r="AB48" s="52">
        <v>18088</v>
      </c>
      <c r="AC48" s="52">
        <v>39526.6</v>
      </c>
      <c r="AD48" s="52">
        <v>15079.3</v>
      </c>
      <c r="AE48" s="52">
        <v>2944.9</v>
      </c>
      <c r="AF48" s="52">
        <v>5350.6</v>
      </c>
      <c r="AG48" s="52">
        <v>16151.8</v>
      </c>
      <c r="AH48" s="52">
        <v>36208.5</v>
      </c>
      <c r="AI48" s="52">
        <v>12642.859999999999</v>
      </c>
      <c r="AJ48" s="52">
        <v>2701.3</v>
      </c>
      <c r="AK48" s="52">
        <v>5809.51</v>
      </c>
      <c r="AL48" s="52">
        <v>15054.92</v>
      </c>
      <c r="AM48" s="52">
        <v>36616.97</v>
      </c>
      <c r="AN48" s="52">
        <v>12980.33</v>
      </c>
      <c r="AO48" s="52">
        <v>2866.65</v>
      </c>
      <c r="AP48" s="52">
        <v>5336.05</v>
      </c>
      <c r="AQ48" s="52">
        <v>15433.94</v>
      </c>
      <c r="AR48" s="52">
        <v>40174.51</v>
      </c>
      <c r="AS48" s="52">
        <v>12530.1</v>
      </c>
      <c r="AT48" s="52">
        <v>3367.44</v>
      </c>
      <c r="AU48" s="52">
        <v>5765.6</v>
      </c>
      <c r="AV48" s="52">
        <v>18511.37</v>
      </c>
      <c r="AW48" s="52">
        <v>40213.89</v>
      </c>
      <c r="AX48" s="52">
        <v>14241.99</v>
      </c>
      <c r="AY48" s="52">
        <v>2747.7</v>
      </c>
      <c r="AZ48" s="52">
        <v>5503.2</v>
      </c>
      <c r="BA48" s="52">
        <v>17721</v>
      </c>
      <c r="BB48" s="52">
        <v>38660.2</v>
      </c>
      <c r="BC48" s="52">
        <v>13317.2</v>
      </c>
      <c r="BD48" s="52">
        <v>2789.3</v>
      </c>
      <c r="BE48" s="52">
        <v>5199.7</v>
      </c>
      <c r="BF48" s="52">
        <v>17354</v>
      </c>
    </row>
    <row r="49" spans="2:58" ht="12.75">
      <c r="B49" s="38"/>
      <c r="C49" s="51"/>
      <c r="D49" s="52"/>
      <c r="E49" s="52">
        <v>0</v>
      </c>
      <c r="F49" s="52"/>
      <c r="G49" s="52"/>
      <c r="H49" s="51"/>
      <c r="I49" s="52"/>
      <c r="J49" s="152"/>
      <c r="K49" s="152"/>
      <c r="L49" s="52"/>
      <c r="M49" s="51"/>
      <c r="N49" s="52"/>
      <c r="O49" s="52"/>
      <c r="P49" s="52"/>
      <c r="Q49" s="52"/>
      <c r="R49" s="51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</row>
    <row r="50" spans="2:58" ht="13.5" thickBot="1">
      <c r="B50" s="74"/>
      <c r="C50" s="65" t="s">
        <v>247</v>
      </c>
      <c r="D50" s="231" t="s">
        <v>247</v>
      </c>
      <c r="E50" s="231" t="s">
        <v>247</v>
      </c>
      <c r="F50" s="231" t="s">
        <v>247</v>
      </c>
      <c r="G50" s="231" t="s">
        <v>247</v>
      </c>
      <c r="H50" s="65" t="s">
        <v>177</v>
      </c>
      <c r="I50" s="231" t="s">
        <v>247</v>
      </c>
      <c r="J50" s="66" t="s">
        <v>247</v>
      </c>
      <c r="K50" s="66" t="s">
        <v>247</v>
      </c>
      <c r="L50" s="231" t="s">
        <v>247</v>
      </c>
      <c r="M50" s="65" t="s">
        <v>177</v>
      </c>
      <c r="N50" s="231" t="s">
        <v>177</v>
      </c>
      <c r="O50" s="231" t="s">
        <v>177</v>
      </c>
      <c r="P50" s="66" t="s">
        <v>177</v>
      </c>
      <c r="Q50" s="66" t="s">
        <v>177</v>
      </c>
      <c r="R50" s="65" t="s">
        <v>177</v>
      </c>
      <c r="S50" s="66" t="s">
        <v>177</v>
      </c>
      <c r="T50" s="66" t="s">
        <v>177</v>
      </c>
      <c r="U50" s="66" t="s">
        <v>177</v>
      </c>
      <c r="V50" s="66" t="s">
        <v>177</v>
      </c>
      <c r="W50" s="66" t="s">
        <v>177</v>
      </c>
      <c r="X50" s="66" t="s">
        <v>177</v>
      </c>
      <c r="Y50" s="66" t="s">
        <v>177</v>
      </c>
      <c r="Z50" s="66" t="s">
        <v>177</v>
      </c>
      <c r="AA50" s="66" t="s">
        <v>177</v>
      </c>
      <c r="AB50" s="66" t="s">
        <v>177</v>
      </c>
      <c r="AC50" s="66" t="s">
        <v>169</v>
      </c>
      <c r="AD50" s="66" t="s">
        <v>169</v>
      </c>
      <c r="AE50" s="66" t="s">
        <v>169</v>
      </c>
      <c r="AF50" s="66" t="s">
        <v>169</v>
      </c>
      <c r="AG50" s="66" t="s">
        <v>169</v>
      </c>
      <c r="AH50" s="66" t="s">
        <v>169</v>
      </c>
      <c r="AI50" s="66" t="s">
        <v>169</v>
      </c>
      <c r="AJ50" s="66" t="s">
        <v>169</v>
      </c>
      <c r="AK50" s="66" t="s">
        <v>169</v>
      </c>
      <c r="AL50" s="66" t="s">
        <v>169</v>
      </c>
      <c r="AM50" s="66" t="s">
        <v>169</v>
      </c>
      <c r="AN50" s="66" t="s">
        <v>169</v>
      </c>
      <c r="AO50" s="66" t="s">
        <v>169</v>
      </c>
      <c r="AP50" s="66" t="s">
        <v>169</v>
      </c>
      <c r="AQ50" s="66" t="s">
        <v>169</v>
      </c>
      <c r="AR50" s="66" t="s">
        <v>169</v>
      </c>
      <c r="AS50" s="66" t="s">
        <v>169</v>
      </c>
      <c r="AT50" s="66" t="s">
        <v>169</v>
      </c>
      <c r="AU50" s="66" t="s">
        <v>169</v>
      </c>
      <c r="AV50" s="66" t="s">
        <v>169</v>
      </c>
      <c r="AW50" s="66" t="s">
        <v>169</v>
      </c>
      <c r="AX50" s="66" t="s">
        <v>169</v>
      </c>
      <c r="AY50" s="66" t="s">
        <v>169</v>
      </c>
      <c r="AZ50" s="66" t="s">
        <v>169</v>
      </c>
      <c r="BA50" s="66" t="s">
        <v>169</v>
      </c>
      <c r="BB50" s="66" t="s">
        <v>169</v>
      </c>
      <c r="BC50" s="66" t="s">
        <v>169</v>
      </c>
      <c r="BD50" s="66" t="s">
        <v>169</v>
      </c>
      <c r="BE50" s="66" t="s">
        <v>169</v>
      </c>
      <c r="BF50" s="66" t="s">
        <v>169</v>
      </c>
    </row>
    <row r="51" spans="2:58" ht="12.75">
      <c r="B51" s="92" t="s">
        <v>163</v>
      </c>
      <c r="C51" s="51">
        <f>ROUND('[2]Tabele Prez - operacyjne'!$C$34,1)</f>
        <v>1730</v>
      </c>
      <c r="D51" s="52">
        <f>SUM(E51:H51)</f>
        <v>3479.7727910000003</v>
      </c>
      <c r="E51" s="52">
        <v>1205.7</v>
      </c>
      <c r="F51" s="52">
        <v>436.372791</v>
      </c>
      <c r="G51" s="52">
        <v>614.2</v>
      </c>
      <c r="H51" s="51">
        <v>1223.5</v>
      </c>
      <c r="I51" s="52">
        <v>3637.8</v>
      </c>
      <c r="J51" s="152">
        <v>1164.7</v>
      </c>
      <c r="K51" s="152">
        <v>453.9</v>
      </c>
      <c r="L51" s="52">
        <v>637.1</v>
      </c>
      <c r="M51" s="51">
        <v>1382.2</v>
      </c>
      <c r="N51" s="52">
        <v>3948.5</v>
      </c>
      <c r="O51" s="52">
        <v>1266.5</v>
      </c>
      <c r="P51" s="52">
        <v>424.7</v>
      </c>
      <c r="Q51" s="52">
        <v>743.9</v>
      </c>
      <c r="R51" s="51">
        <v>1513.3</v>
      </c>
      <c r="S51" s="52">
        <v>3974.5</v>
      </c>
      <c r="T51" s="52">
        <v>1314.7</v>
      </c>
      <c r="U51" s="52">
        <v>522.6</v>
      </c>
      <c r="V51" s="52">
        <v>598.8</v>
      </c>
      <c r="W51" s="52">
        <v>1538.6</v>
      </c>
      <c r="X51" s="52">
        <v>3882</v>
      </c>
      <c r="Y51" s="52">
        <v>1280.4</v>
      </c>
      <c r="Z51" s="52">
        <v>407</v>
      </c>
      <c r="AA51" s="52">
        <v>736.6</v>
      </c>
      <c r="AB51" s="52">
        <v>1458</v>
      </c>
      <c r="AC51" s="52">
        <v>3604.3</v>
      </c>
      <c r="AD51" s="52">
        <v>1204.2</v>
      </c>
      <c r="AE51" s="52">
        <v>418.4</v>
      </c>
      <c r="AF51" s="52">
        <v>591.6</v>
      </c>
      <c r="AG51" s="52">
        <v>1390.1</v>
      </c>
      <c r="AH51" s="52">
        <v>3487.29</v>
      </c>
      <c r="AI51" s="52">
        <v>1135.67</v>
      </c>
      <c r="AJ51" s="52">
        <v>328.1</v>
      </c>
      <c r="AK51" s="52">
        <v>674.4200000000001</v>
      </c>
      <c r="AL51" s="52">
        <v>1349.1</v>
      </c>
      <c r="AM51" s="52">
        <v>3555.43</v>
      </c>
      <c r="AN51" s="52">
        <v>1131.51</v>
      </c>
      <c r="AO51" s="52">
        <v>386.13</v>
      </c>
      <c r="AP51" s="52">
        <v>647.62</v>
      </c>
      <c r="AQ51" s="52">
        <v>1390.17</v>
      </c>
      <c r="AR51" s="52">
        <v>3772.2</v>
      </c>
      <c r="AS51" s="52">
        <v>1188.9</v>
      </c>
      <c r="AT51" s="52">
        <v>444.63</v>
      </c>
      <c r="AU51" s="52">
        <v>613</v>
      </c>
      <c r="AV51" s="52">
        <v>1525.67</v>
      </c>
      <c r="AW51" s="52">
        <v>3719.31</v>
      </c>
      <c r="AX51" s="52">
        <v>1287.91</v>
      </c>
      <c r="AY51" s="52">
        <v>395.7</v>
      </c>
      <c r="AZ51" s="52">
        <v>632.7</v>
      </c>
      <c r="BA51" s="52">
        <v>1403</v>
      </c>
      <c r="BB51" s="52">
        <v>3685.1</v>
      </c>
      <c r="BC51" s="52">
        <v>1279.7</v>
      </c>
      <c r="BD51" s="52">
        <v>432.8</v>
      </c>
      <c r="BE51" s="52">
        <v>572.3</v>
      </c>
      <c r="BF51" s="52">
        <v>1400.3</v>
      </c>
    </row>
    <row r="52" spans="3:15" ht="12.75">
      <c r="C52" s="109"/>
      <c r="G52" s="109"/>
      <c r="H52" s="109"/>
      <c r="I52" s="109"/>
      <c r="J52" s="109"/>
      <c r="K52" s="109"/>
      <c r="L52" s="109"/>
      <c r="M52" s="109"/>
      <c r="O52" s="109"/>
    </row>
    <row r="53" spans="2:20" ht="12.75">
      <c r="B53" s="50" t="s">
        <v>70</v>
      </c>
      <c r="C53" s="131"/>
      <c r="D53" s="50"/>
      <c r="E53" s="50"/>
      <c r="F53" s="50"/>
      <c r="G53" s="131"/>
      <c r="H53" s="131"/>
      <c r="I53" s="131"/>
      <c r="J53" s="131"/>
      <c r="K53" s="131"/>
      <c r="L53" s="131"/>
      <c r="M53" s="131"/>
      <c r="N53" s="50"/>
      <c r="O53" s="131"/>
      <c r="P53" s="50"/>
      <c r="Q53" s="50"/>
      <c r="R53" s="50"/>
      <c r="S53" s="50"/>
      <c r="T53" s="50"/>
    </row>
    <row r="54" spans="2:20" ht="12.75">
      <c r="B54" s="131" t="s">
        <v>277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</row>
    <row r="55" spans="2:20" ht="22.5">
      <c r="B55" s="187" t="s">
        <v>278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94"/>
      <c r="O55" s="194"/>
      <c r="P55" s="156"/>
      <c r="Q55" s="156"/>
      <c r="R55" s="156"/>
      <c r="S55" s="156"/>
      <c r="T55" s="156"/>
    </row>
    <row r="56" spans="2:20" ht="12.75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S56" s="157"/>
      <c r="T56" s="157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BE34"/>
  <sheetViews>
    <sheetView showGridLines="0" zoomScale="85" zoomScaleNormal="85" zoomScalePageLayoutView="0" workbookViewId="0" topLeftCell="A1">
      <pane xSplit="2" ySplit="6" topLeftCell="C7" activePane="bottomRight" state="frozen"/>
      <selection pane="topLeft" activeCell="C7" sqref="C7:C15"/>
      <selection pane="topRight" activeCell="C7" sqref="C7:C15"/>
      <selection pane="bottomLeft" activeCell="C7" sqref="C7:C15"/>
      <selection pane="bottomRight" activeCell="H23" sqref="H23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8" width="20.7109375" style="1" customWidth="1"/>
    <col min="49" max="16384" width="9.140625" style="1" customWidth="1"/>
  </cols>
  <sheetData>
    <row r="1" spans="2:20" ht="23.25" customHeight="1">
      <c r="B1" s="33" t="s">
        <v>192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2:48" ht="15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</row>
    <row r="3" spans="2:20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48" s="118" customFormat="1" ht="75.75" customHeight="1">
      <c r="B4" s="79" t="s">
        <v>186</v>
      </c>
      <c r="C4" s="71" t="s">
        <v>314</v>
      </c>
      <c r="D4" s="206">
        <v>2021</v>
      </c>
      <c r="E4" s="206" t="s">
        <v>292</v>
      </c>
      <c r="F4" s="206" t="s">
        <v>286</v>
      </c>
      <c r="G4" s="108" t="s">
        <v>281</v>
      </c>
      <c r="H4" s="71" t="s">
        <v>263</v>
      </c>
      <c r="I4" s="108">
        <v>2020</v>
      </c>
      <c r="J4" s="108" t="s">
        <v>253</v>
      </c>
      <c r="K4" s="108" t="s">
        <v>248</v>
      </c>
      <c r="L4" s="108" t="s">
        <v>242</v>
      </c>
      <c r="M4" s="71" t="s">
        <v>236</v>
      </c>
      <c r="N4" s="108">
        <v>2019</v>
      </c>
      <c r="O4" s="108" t="s">
        <v>233</v>
      </c>
      <c r="P4" s="71" t="s">
        <v>230</v>
      </c>
      <c r="Q4" s="108" t="s">
        <v>228</v>
      </c>
      <c r="R4" s="108" t="s">
        <v>222</v>
      </c>
      <c r="S4" s="108">
        <v>2018</v>
      </c>
      <c r="T4" s="108" t="s">
        <v>216</v>
      </c>
      <c r="U4" s="108" t="s">
        <v>194</v>
      </c>
      <c r="V4" s="108" t="s">
        <v>191</v>
      </c>
      <c r="W4" s="108" t="s">
        <v>183</v>
      </c>
      <c r="X4" s="108">
        <v>2017</v>
      </c>
      <c r="Y4" s="108" t="s">
        <v>180</v>
      </c>
      <c r="Z4" s="108" t="s">
        <v>178</v>
      </c>
      <c r="AA4" s="108" t="s">
        <v>174</v>
      </c>
      <c r="AB4" s="108" t="s">
        <v>172</v>
      </c>
      <c r="AC4" s="108">
        <v>2016</v>
      </c>
      <c r="AD4" s="108" t="s">
        <v>66</v>
      </c>
      <c r="AE4" s="108" t="s">
        <v>65</v>
      </c>
      <c r="AF4" s="108" t="s">
        <v>63</v>
      </c>
      <c r="AG4" s="108" t="s">
        <v>62</v>
      </c>
      <c r="AH4" s="108">
        <v>2015</v>
      </c>
      <c r="AI4" s="108" t="s">
        <v>60</v>
      </c>
      <c r="AJ4" s="108" t="s">
        <v>55</v>
      </c>
      <c r="AK4" s="108" t="s">
        <v>53</v>
      </c>
      <c r="AL4" s="108" t="s">
        <v>54</v>
      </c>
      <c r="AM4" s="108">
        <v>2014</v>
      </c>
      <c r="AN4" s="108" t="s">
        <v>50</v>
      </c>
      <c r="AO4" s="108" t="s">
        <v>51</v>
      </c>
      <c r="AP4" s="108" t="s">
        <v>49</v>
      </c>
      <c r="AQ4" s="108" t="s">
        <v>46</v>
      </c>
      <c r="AR4" s="108">
        <v>2013</v>
      </c>
      <c r="AS4" s="108" t="s">
        <v>45</v>
      </c>
      <c r="AT4" s="108" t="s">
        <v>44</v>
      </c>
      <c r="AU4" s="108" t="s">
        <v>42</v>
      </c>
      <c r="AV4" s="108" t="s">
        <v>43</v>
      </c>
    </row>
    <row r="5" spans="2:48" ht="12" customHeight="1">
      <c r="B5" s="67"/>
      <c r="C5" s="100"/>
      <c r="D5" s="275" t="s">
        <v>229</v>
      </c>
      <c r="E5" s="275" t="s">
        <v>229</v>
      </c>
      <c r="F5" s="275" t="s">
        <v>229</v>
      </c>
      <c r="G5" s="232" t="s">
        <v>229</v>
      </c>
      <c r="H5" s="100" t="s">
        <v>229</v>
      </c>
      <c r="I5" s="232" t="s">
        <v>229</v>
      </c>
      <c r="J5" s="98" t="s">
        <v>229</v>
      </c>
      <c r="K5" s="98" t="s">
        <v>229</v>
      </c>
      <c r="L5" s="98" t="s">
        <v>229</v>
      </c>
      <c r="M5" s="100" t="s">
        <v>229</v>
      </c>
      <c r="N5" s="232" t="s">
        <v>205</v>
      </c>
      <c r="O5" s="232" t="s">
        <v>229</v>
      </c>
      <c r="P5" s="100" t="s">
        <v>229</v>
      </c>
      <c r="Q5" s="98" t="s">
        <v>229</v>
      </c>
      <c r="R5" s="232" t="s">
        <v>205</v>
      </c>
      <c r="S5" s="98" t="s">
        <v>205</v>
      </c>
      <c r="T5" s="98" t="s">
        <v>205</v>
      </c>
      <c r="U5" s="98" t="s">
        <v>205</v>
      </c>
      <c r="V5" s="98" t="s">
        <v>205</v>
      </c>
      <c r="W5" s="98" t="s">
        <v>205</v>
      </c>
      <c r="X5" s="98" t="s">
        <v>205</v>
      </c>
      <c r="Y5" s="98" t="s">
        <v>205</v>
      </c>
      <c r="Z5" s="98" t="s">
        <v>205</v>
      </c>
      <c r="AA5" s="98" t="s">
        <v>205</v>
      </c>
      <c r="AB5" s="98" t="s">
        <v>205</v>
      </c>
      <c r="AC5" s="98" t="s">
        <v>205</v>
      </c>
      <c r="AD5" s="98" t="s">
        <v>205</v>
      </c>
      <c r="AE5" s="98" t="s">
        <v>205</v>
      </c>
      <c r="AF5" s="98" t="s">
        <v>205</v>
      </c>
      <c r="AG5" s="98" t="s">
        <v>205</v>
      </c>
      <c r="AH5" s="97" t="s">
        <v>205</v>
      </c>
      <c r="AI5" s="97" t="s">
        <v>205</v>
      </c>
      <c r="AJ5" s="97" t="s">
        <v>205</v>
      </c>
      <c r="AK5" s="97" t="s">
        <v>205</v>
      </c>
      <c r="AL5" s="97" t="s">
        <v>205</v>
      </c>
      <c r="AM5" s="97" t="s">
        <v>205</v>
      </c>
      <c r="AN5" s="97" t="s">
        <v>205</v>
      </c>
      <c r="AO5" s="97" t="s">
        <v>205</v>
      </c>
      <c r="AP5" s="97" t="s">
        <v>205</v>
      </c>
      <c r="AQ5" s="97" t="s">
        <v>205</v>
      </c>
      <c r="AR5" s="97" t="s">
        <v>205</v>
      </c>
      <c r="AS5" s="97" t="s">
        <v>205</v>
      </c>
      <c r="AT5" s="97" t="s">
        <v>205</v>
      </c>
      <c r="AU5" s="97" t="s">
        <v>205</v>
      </c>
      <c r="AV5" s="97" t="s">
        <v>205</v>
      </c>
    </row>
    <row r="6" spans="2:48" ht="12" customHeight="1" thickBot="1">
      <c r="B6" s="101"/>
      <c r="C6" s="213"/>
      <c r="D6" s="276"/>
      <c r="E6" s="276"/>
      <c r="F6" s="276"/>
      <c r="G6" s="107"/>
      <c r="H6" s="213"/>
      <c r="I6" s="107"/>
      <c r="J6" s="107"/>
      <c r="K6" s="107"/>
      <c r="L6" s="107"/>
      <c r="M6" s="213"/>
      <c r="N6" s="107"/>
      <c r="O6" s="107"/>
      <c r="P6" s="213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</row>
    <row r="7" spans="2:48" ht="15.75" customHeight="1">
      <c r="B7" s="38" t="s">
        <v>56</v>
      </c>
      <c r="C7" s="249">
        <f>ROUND('[1]Bilans Gazu'!I9,2)</f>
        <v>2.05</v>
      </c>
      <c r="D7" s="277">
        <v>5.14</v>
      </c>
      <c r="E7" s="277">
        <v>1.61</v>
      </c>
      <c r="F7" s="277">
        <v>0.5074808788734958</v>
      </c>
      <c r="G7" s="133">
        <v>1.04</v>
      </c>
      <c r="H7" s="249">
        <v>1.98</v>
      </c>
      <c r="I7" s="133">
        <v>4.346911455887714</v>
      </c>
      <c r="J7" s="61">
        <v>1.3663387870944221</v>
      </c>
      <c r="K7" s="61">
        <v>0.51</v>
      </c>
      <c r="L7" s="61">
        <v>0.82</v>
      </c>
      <c r="M7" s="249">
        <v>1.6505726687932922</v>
      </c>
      <c r="N7" s="133">
        <v>4.151553927451696</v>
      </c>
      <c r="O7" s="133">
        <v>1.2208402723295664</v>
      </c>
      <c r="P7" s="249">
        <v>0.5225529233503466</v>
      </c>
      <c r="Q7" s="61">
        <v>0.8255252804411226</v>
      </c>
      <c r="R7" s="133">
        <v>1.58</v>
      </c>
      <c r="S7" s="61">
        <v>4.11</v>
      </c>
      <c r="T7" s="61">
        <v>1.26</v>
      </c>
      <c r="U7" s="61">
        <v>0.52</v>
      </c>
      <c r="V7" s="61">
        <v>0.65</v>
      </c>
      <c r="W7" s="61">
        <v>1.68</v>
      </c>
      <c r="X7" s="61">
        <v>4.06</v>
      </c>
      <c r="Y7" s="61">
        <v>1.18</v>
      </c>
      <c r="Z7" s="61">
        <v>0.56</v>
      </c>
      <c r="AA7" s="133">
        <v>0.81</v>
      </c>
      <c r="AB7" s="133">
        <v>1.51</v>
      </c>
      <c r="AC7" s="133">
        <v>3.91</v>
      </c>
      <c r="AD7" s="133">
        <v>1.26</v>
      </c>
      <c r="AE7" s="133">
        <v>0.52</v>
      </c>
      <c r="AF7" s="133">
        <v>0.68</v>
      </c>
      <c r="AG7" s="133">
        <v>1.45</v>
      </c>
      <c r="AH7" s="61">
        <v>3.6491</v>
      </c>
      <c r="AI7" s="61">
        <v>1.0972</v>
      </c>
      <c r="AJ7" s="61">
        <v>0.5051</v>
      </c>
      <c r="AK7" s="61">
        <v>0.6868</v>
      </c>
      <c r="AL7" s="61">
        <v>1.36</v>
      </c>
      <c r="AM7" s="61">
        <v>3.6405</v>
      </c>
      <c r="AN7" s="61">
        <v>1.1904</v>
      </c>
      <c r="AO7" s="61">
        <v>0.4556</v>
      </c>
      <c r="AP7" s="61">
        <v>0.6003</v>
      </c>
      <c r="AQ7" s="61">
        <v>1.3942</v>
      </c>
      <c r="AR7" s="61">
        <v>3.9192</v>
      </c>
      <c r="AS7" s="61">
        <v>1.0427</v>
      </c>
      <c r="AT7" s="61">
        <v>0.5488</v>
      </c>
      <c r="AU7" s="61">
        <v>0.6106</v>
      </c>
      <c r="AV7" s="61">
        <v>1.7171</v>
      </c>
    </row>
    <row r="8" spans="2:48" ht="15.75" customHeight="1">
      <c r="B8" s="38" t="s">
        <v>57</v>
      </c>
      <c r="C8" s="132">
        <f>ROUND('[1]Bilans Gazu'!I10,2)</f>
        <v>1.04</v>
      </c>
      <c r="D8" s="178">
        <v>3.94</v>
      </c>
      <c r="E8" s="178">
        <v>1.05</v>
      </c>
      <c r="F8" s="178">
        <v>0.8363618997448048</v>
      </c>
      <c r="G8" s="133">
        <v>0.93</v>
      </c>
      <c r="H8" s="132">
        <v>1.12</v>
      </c>
      <c r="I8" s="133">
        <v>3.4598634481407218</v>
      </c>
      <c r="J8" s="133">
        <v>0.898510674170616</v>
      </c>
      <c r="K8" s="133">
        <v>0.82</v>
      </c>
      <c r="L8" s="133">
        <v>0.78</v>
      </c>
      <c r="M8" s="132">
        <v>0.9413527739701055</v>
      </c>
      <c r="N8" s="133">
        <v>2.3680276097338684</v>
      </c>
      <c r="O8" s="133">
        <v>0.5469326637805325</v>
      </c>
      <c r="P8" s="132">
        <v>0.5914326411275785</v>
      </c>
      <c r="Q8" s="133">
        <v>0.6121441774480822</v>
      </c>
      <c r="R8" s="133">
        <v>0.62</v>
      </c>
      <c r="S8" s="133">
        <v>3.1</v>
      </c>
      <c r="T8" s="133">
        <v>0.83</v>
      </c>
      <c r="U8" s="133">
        <v>0.66</v>
      </c>
      <c r="V8" s="133">
        <v>0.65</v>
      </c>
      <c r="W8" s="133">
        <v>0.96</v>
      </c>
      <c r="X8" s="133">
        <v>3.06</v>
      </c>
      <c r="Y8" s="133">
        <v>0.85</v>
      </c>
      <c r="Z8" s="133">
        <v>0.67</v>
      </c>
      <c r="AA8" s="133">
        <v>0.68</v>
      </c>
      <c r="AB8" s="133">
        <v>0.86</v>
      </c>
      <c r="AC8" s="133">
        <v>2.39</v>
      </c>
      <c r="AD8" s="133">
        <v>0.74</v>
      </c>
      <c r="AE8" s="133">
        <v>0.49</v>
      </c>
      <c r="AF8" s="133">
        <v>0.51</v>
      </c>
      <c r="AG8" s="133">
        <v>0.66</v>
      </c>
      <c r="AH8" s="61">
        <v>2.8311</v>
      </c>
      <c r="AI8" s="61">
        <v>0.6169</v>
      </c>
      <c r="AJ8" s="61">
        <v>0.5674</v>
      </c>
      <c r="AK8" s="61">
        <v>0.6968</v>
      </c>
      <c r="AL8" s="61">
        <v>0.95</v>
      </c>
      <c r="AM8" s="61">
        <v>3.4057000000000004</v>
      </c>
      <c r="AN8" s="61">
        <v>0.7546</v>
      </c>
      <c r="AO8" s="61">
        <v>0.7604</v>
      </c>
      <c r="AP8" s="61">
        <v>0.8563</v>
      </c>
      <c r="AQ8" s="61">
        <v>1.0344</v>
      </c>
      <c r="AR8" s="61">
        <v>3.7791</v>
      </c>
      <c r="AS8" s="61">
        <v>0.995</v>
      </c>
      <c r="AT8" s="61">
        <v>0.8376</v>
      </c>
      <c r="AU8" s="61">
        <v>0.8545</v>
      </c>
      <c r="AV8" s="61">
        <v>1.092</v>
      </c>
    </row>
    <row r="9" spans="2:51" ht="15.75" customHeight="1">
      <c r="B9" s="38" t="s">
        <v>58</v>
      </c>
      <c r="C9" s="132">
        <f>ROUND('[1]Bilans Gazu'!I11,2)</f>
        <v>1.55</v>
      </c>
      <c r="D9" s="178">
        <v>2.06</v>
      </c>
      <c r="E9" s="178">
        <v>0.61</v>
      </c>
      <c r="F9" s="178">
        <v>0.3129798148040468</v>
      </c>
      <c r="G9" s="133">
        <v>0.4</v>
      </c>
      <c r="H9" s="132">
        <v>0.74</v>
      </c>
      <c r="I9" s="133">
        <v>2.0372809896254096</v>
      </c>
      <c r="J9" s="133">
        <v>0.6078026795998903</v>
      </c>
      <c r="K9" s="133">
        <v>0.31</v>
      </c>
      <c r="L9" s="133">
        <v>0.35</v>
      </c>
      <c r="M9" s="132">
        <v>0.7694783100255195</v>
      </c>
      <c r="N9" s="133">
        <v>2.692422852828928</v>
      </c>
      <c r="O9" s="133">
        <v>0.9173071446626869</v>
      </c>
      <c r="P9" s="132">
        <v>0.39309205213270165</v>
      </c>
      <c r="Q9" s="133">
        <v>0.4313903442398833</v>
      </c>
      <c r="R9" s="133">
        <v>0.95</v>
      </c>
      <c r="S9" s="133">
        <v>1.79</v>
      </c>
      <c r="T9" s="133">
        <v>0.55</v>
      </c>
      <c r="U9" s="133">
        <v>0.27</v>
      </c>
      <c r="V9" s="133">
        <v>0.31</v>
      </c>
      <c r="W9" s="133">
        <v>0.66</v>
      </c>
      <c r="X9" s="133">
        <v>1.93</v>
      </c>
      <c r="Y9" s="133">
        <v>0.51</v>
      </c>
      <c r="Z9" s="133">
        <v>0.28</v>
      </c>
      <c r="AA9" s="133">
        <v>0.4</v>
      </c>
      <c r="AB9" s="133">
        <v>0.74</v>
      </c>
      <c r="AC9" s="133">
        <v>1.61</v>
      </c>
      <c r="AD9" s="133">
        <v>0.58</v>
      </c>
      <c r="AE9" s="133">
        <v>0.18</v>
      </c>
      <c r="AF9" s="133">
        <v>0.28</v>
      </c>
      <c r="AG9" s="133">
        <v>0.61</v>
      </c>
      <c r="AH9" s="61">
        <v>1.6614</v>
      </c>
      <c r="AI9" s="61">
        <v>0.4614</v>
      </c>
      <c r="AJ9" s="61">
        <v>0.1813</v>
      </c>
      <c r="AK9" s="61">
        <v>0.3387</v>
      </c>
      <c r="AL9" s="61">
        <v>0.68</v>
      </c>
      <c r="AM9" s="61">
        <v>1.8651</v>
      </c>
      <c r="AN9" s="61">
        <v>0.6808</v>
      </c>
      <c r="AO9" s="61">
        <v>0.2385</v>
      </c>
      <c r="AP9" s="61">
        <v>0.2886</v>
      </c>
      <c r="AQ9" s="61">
        <v>0.6572</v>
      </c>
      <c r="AR9" s="61">
        <v>2.0919</v>
      </c>
      <c r="AS9" s="61">
        <v>0.6849</v>
      </c>
      <c r="AT9" s="61">
        <v>0.2257</v>
      </c>
      <c r="AU9" s="61">
        <v>0.3558</v>
      </c>
      <c r="AV9" s="61">
        <v>0.8255</v>
      </c>
      <c r="AY9" s="3"/>
    </row>
    <row r="10" spans="2:51" ht="15.75" customHeight="1">
      <c r="B10" s="38" t="s">
        <v>182</v>
      </c>
      <c r="C10" s="132">
        <f>ROUND('[1]Bilans Gazu'!I12,2)</f>
        <v>0.6</v>
      </c>
      <c r="D10" s="178">
        <v>2.53</v>
      </c>
      <c r="E10" s="178">
        <v>0.61</v>
      </c>
      <c r="F10" s="178">
        <v>0.6177973999270872</v>
      </c>
      <c r="G10" s="133">
        <v>0.6</v>
      </c>
      <c r="H10" s="132">
        <v>0.7</v>
      </c>
      <c r="I10" s="133">
        <v>2.5780462098979218</v>
      </c>
      <c r="J10" s="133">
        <v>0.6879773350346337</v>
      </c>
      <c r="K10" s="133">
        <v>0.56</v>
      </c>
      <c r="L10" s="133">
        <v>0.62</v>
      </c>
      <c r="M10" s="132">
        <v>0.7100688748632883</v>
      </c>
      <c r="N10" s="133">
        <v>2.324623026157492</v>
      </c>
      <c r="O10" s="133">
        <v>0.6552118641997815</v>
      </c>
      <c r="P10" s="132">
        <v>0.4758629267225663</v>
      </c>
      <c r="Q10" s="133">
        <v>0.5097539562522786</v>
      </c>
      <c r="R10" s="133">
        <v>0.68</v>
      </c>
      <c r="S10" s="178">
        <v>2.38</v>
      </c>
      <c r="T10" s="178">
        <v>0.61</v>
      </c>
      <c r="U10" s="178">
        <v>0.49</v>
      </c>
      <c r="V10" s="178">
        <v>0.59</v>
      </c>
      <c r="W10" s="178">
        <v>0.68</v>
      </c>
      <c r="X10" s="178">
        <v>2.48</v>
      </c>
      <c r="Y10" s="178">
        <v>0.69</v>
      </c>
      <c r="Z10" s="178">
        <v>0.51</v>
      </c>
      <c r="AA10" s="178">
        <v>0.6</v>
      </c>
      <c r="AB10" s="178">
        <v>0.69</v>
      </c>
      <c r="AC10" s="178">
        <v>1.92</v>
      </c>
      <c r="AD10" s="178">
        <v>0.5</v>
      </c>
      <c r="AE10" s="178">
        <v>0.46</v>
      </c>
      <c r="AF10" s="178">
        <v>0.47</v>
      </c>
      <c r="AG10" s="178">
        <v>0.49</v>
      </c>
      <c r="AH10" s="134">
        <v>1.8367</v>
      </c>
      <c r="AI10" s="134">
        <v>0.5143</v>
      </c>
      <c r="AJ10" s="134">
        <v>0.3539</v>
      </c>
      <c r="AK10" s="134">
        <v>0.4485</v>
      </c>
      <c r="AL10" s="134">
        <v>0.52</v>
      </c>
      <c r="AM10" s="134">
        <v>1.7983</v>
      </c>
      <c r="AN10" s="134">
        <v>0.4564</v>
      </c>
      <c r="AO10" s="134">
        <v>0.2862</v>
      </c>
      <c r="AP10" s="134">
        <v>0.4708</v>
      </c>
      <c r="AQ10" s="134">
        <v>0.5849</v>
      </c>
      <c r="AR10" s="134">
        <v>2.2017</v>
      </c>
      <c r="AS10" s="134">
        <v>0.5808</v>
      </c>
      <c r="AT10" s="134">
        <v>0.4666</v>
      </c>
      <c r="AU10" s="134">
        <v>0.5413</v>
      </c>
      <c r="AV10" s="134">
        <v>0.613</v>
      </c>
      <c r="AY10" s="3"/>
    </row>
    <row r="11" spans="2:51" ht="15.75" customHeight="1">
      <c r="B11" s="39" t="s">
        <v>275</v>
      </c>
      <c r="C11" s="132">
        <f>ROUND('[1]Bilans Gazu'!I13,2)</f>
        <v>0.43</v>
      </c>
      <c r="D11" s="178">
        <v>1.79</v>
      </c>
      <c r="E11" s="178">
        <v>0.47</v>
      </c>
      <c r="F11" s="178">
        <v>0.3143095075647102</v>
      </c>
      <c r="G11" s="133">
        <v>0.43</v>
      </c>
      <c r="H11" s="132">
        <v>0.58</v>
      </c>
      <c r="I11" s="133">
        <v>2.088293173441487</v>
      </c>
      <c r="J11" s="133">
        <v>0.6660405404666421</v>
      </c>
      <c r="K11" s="133">
        <v>0.45</v>
      </c>
      <c r="L11" s="133">
        <v>0.46</v>
      </c>
      <c r="M11" s="132">
        <v>0.5422526329748452</v>
      </c>
      <c r="N11" s="133">
        <v>2.4581540530441126</v>
      </c>
      <c r="O11" s="133">
        <v>0.6004877196500188</v>
      </c>
      <c r="P11" s="132">
        <v>0.5140428521691579</v>
      </c>
      <c r="Q11" s="133">
        <v>0.6321524269959897</v>
      </c>
      <c r="R11" s="133">
        <v>0.71</v>
      </c>
      <c r="S11" s="178">
        <v>2.37</v>
      </c>
      <c r="T11" s="178">
        <v>0.63</v>
      </c>
      <c r="U11" s="178">
        <v>0.53</v>
      </c>
      <c r="V11" s="178">
        <v>0.51</v>
      </c>
      <c r="W11" s="178">
        <v>0.7</v>
      </c>
      <c r="X11" s="178">
        <v>1.84</v>
      </c>
      <c r="Y11" s="178">
        <v>0.62</v>
      </c>
      <c r="Z11" s="178">
        <v>0.35</v>
      </c>
      <c r="AA11" s="178">
        <v>0.39</v>
      </c>
      <c r="AB11" s="178">
        <v>0.48</v>
      </c>
      <c r="AC11" s="178">
        <v>1.29</v>
      </c>
      <c r="AD11" s="178">
        <v>0.42</v>
      </c>
      <c r="AE11" s="178">
        <v>0.19</v>
      </c>
      <c r="AF11" s="178">
        <v>0.28</v>
      </c>
      <c r="AG11" s="178">
        <v>0.31</v>
      </c>
      <c r="AH11" s="134">
        <v>1.0846</v>
      </c>
      <c r="AI11" s="134">
        <v>0.2525</v>
      </c>
      <c r="AJ11" s="134">
        <v>0.1998</v>
      </c>
      <c r="AK11" s="134">
        <v>0.2523</v>
      </c>
      <c r="AL11" s="134">
        <v>0.38</v>
      </c>
      <c r="AM11" s="134">
        <v>1.0529</v>
      </c>
      <c r="AN11" s="134">
        <v>0.3816</v>
      </c>
      <c r="AO11" s="134">
        <v>0.1932</v>
      </c>
      <c r="AP11" s="134">
        <v>0.2007</v>
      </c>
      <c r="AQ11" s="134">
        <v>0.2774</v>
      </c>
      <c r="AR11" s="134">
        <v>1.1295</v>
      </c>
      <c r="AS11" s="134">
        <v>0.2736</v>
      </c>
      <c r="AT11" s="134">
        <v>0.2101</v>
      </c>
      <c r="AU11" s="134">
        <v>0.202</v>
      </c>
      <c r="AV11" s="134">
        <v>0.4438</v>
      </c>
      <c r="AY11" s="3"/>
    </row>
    <row r="12" spans="2:51" ht="15.75" customHeight="1">
      <c r="B12" s="39" t="s">
        <v>276</v>
      </c>
      <c r="C12" s="132">
        <f>ROUND('[1]Bilans Gazu'!I14,2)</f>
        <v>0.3</v>
      </c>
      <c r="D12" s="178">
        <v>1.9</v>
      </c>
      <c r="E12" s="178">
        <v>0.44</v>
      </c>
      <c r="F12" s="178">
        <v>0.5383080963361283</v>
      </c>
      <c r="G12" s="133">
        <v>0.49</v>
      </c>
      <c r="H12" s="132">
        <v>0.43</v>
      </c>
      <c r="I12" s="133">
        <v>2.413927823641998</v>
      </c>
      <c r="J12" s="133">
        <v>0.6024031001640537</v>
      </c>
      <c r="K12" s="133">
        <v>0.64</v>
      </c>
      <c r="L12" s="133">
        <v>0.58</v>
      </c>
      <c r="M12" s="132">
        <v>0.5915247234779439</v>
      </c>
      <c r="N12" s="133">
        <v>2.025959079566168</v>
      </c>
      <c r="O12" s="133">
        <v>0.5930956502005102</v>
      </c>
      <c r="P12" s="132">
        <v>0.5538593817900108</v>
      </c>
      <c r="Q12" s="133">
        <v>0.4661204977214729</v>
      </c>
      <c r="R12" s="133">
        <v>0.41</v>
      </c>
      <c r="S12" s="178">
        <v>2.12</v>
      </c>
      <c r="T12" s="178">
        <v>0.43</v>
      </c>
      <c r="U12" s="178">
        <v>0.56</v>
      </c>
      <c r="V12" s="178">
        <v>0.51</v>
      </c>
      <c r="W12" s="178">
        <v>0.62</v>
      </c>
      <c r="X12" s="178">
        <v>1.98</v>
      </c>
      <c r="Y12" s="178">
        <v>0.64</v>
      </c>
      <c r="Z12" s="178">
        <v>0.52</v>
      </c>
      <c r="AA12" s="178">
        <v>0.43</v>
      </c>
      <c r="AB12" s="178">
        <v>0.39</v>
      </c>
      <c r="AC12" s="178">
        <v>1.1</v>
      </c>
      <c r="AD12" s="178">
        <v>0.28</v>
      </c>
      <c r="AE12" s="178">
        <v>0.38</v>
      </c>
      <c r="AF12" s="178">
        <v>0.28</v>
      </c>
      <c r="AG12" s="178">
        <v>0.24</v>
      </c>
      <c r="AH12" s="134">
        <v>1.23157</v>
      </c>
      <c r="AI12" s="134">
        <v>0.28507</v>
      </c>
      <c r="AJ12" s="134">
        <v>0.3137</v>
      </c>
      <c r="AK12" s="134">
        <v>0.3128</v>
      </c>
      <c r="AL12" s="134">
        <v>0.32</v>
      </c>
      <c r="AM12" s="134">
        <v>1.2819</v>
      </c>
      <c r="AN12" s="134">
        <v>0.3053</v>
      </c>
      <c r="AO12" s="134">
        <v>0.3076</v>
      </c>
      <c r="AP12" s="134">
        <v>0.3081</v>
      </c>
      <c r="AQ12" s="134">
        <v>0.3609</v>
      </c>
      <c r="AR12" s="134">
        <v>1.5286000000000002</v>
      </c>
      <c r="AS12" s="134">
        <v>0.4025</v>
      </c>
      <c r="AT12" s="134">
        <v>0.353</v>
      </c>
      <c r="AU12" s="134">
        <v>0.3559</v>
      </c>
      <c r="AV12" s="134">
        <v>0.4172</v>
      </c>
      <c r="AX12" s="3"/>
      <c r="AY12" s="3"/>
    </row>
    <row r="13" spans="2:51" ht="15.75" customHeight="1">
      <c r="B13" s="111" t="s">
        <v>264</v>
      </c>
      <c r="C13" s="132">
        <f>ROUND('[1]Bilans Gazu'!I15,2)</f>
        <v>1.57</v>
      </c>
      <c r="D13" s="178">
        <v>5.32</v>
      </c>
      <c r="E13" s="178">
        <v>1.88</v>
      </c>
      <c r="F13" s="178">
        <v>1.1495</v>
      </c>
      <c r="G13" s="133">
        <v>0.95</v>
      </c>
      <c r="H13" s="132">
        <v>1.34</v>
      </c>
      <c r="I13" s="133">
        <v>3.717757913335235</v>
      </c>
      <c r="J13" s="133">
        <v>1.052821625271974</v>
      </c>
      <c r="K13" s="133">
        <v>0.72</v>
      </c>
      <c r="L13" s="133">
        <v>0.76</v>
      </c>
      <c r="M13" s="132">
        <v>1.1849362880632612</v>
      </c>
      <c r="N13" s="133">
        <v>5.027862784591022</v>
      </c>
      <c r="O13" s="133">
        <v>1.3806937540486097</v>
      </c>
      <c r="P13" s="132">
        <v>1.2061946663925955</v>
      </c>
      <c r="Q13" s="133">
        <v>1.0955697926576418</v>
      </c>
      <c r="R13" s="133">
        <v>1.35</v>
      </c>
      <c r="S13" s="133">
        <v>3.93</v>
      </c>
      <c r="T13" s="133">
        <v>1.36</v>
      </c>
      <c r="U13" s="133">
        <v>0.86</v>
      </c>
      <c r="V13" s="133">
        <v>0.72</v>
      </c>
      <c r="W13" s="133">
        <v>1</v>
      </c>
      <c r="X13" s="133">
        <v>2.19</v>
      </c>
      <c r="Y13" s="133">
        <v>0.6</v>
      </c>
      <c r="Z13" s="133">
        <v>0.45</v>
      </c>
      <c r="AA13" s="133">
        <v>0.48</v>
      </c>
      <c r="AB13" s="133">
        <v>0.65</v>
      </c>
      <c r="AC13" s="133">
        <v>2.51</v>
      </c>
      <c r="AD13" s="133">
        <v>0.56</v>
      </c>
      <c r="AE13" s="133">
        <v>0.61</v>
      </c>
      <c r="AF13" s="133">
        <v>0.57</v>
      </c>
      <c r="AG13" s="133">
        <v>0.76</v>
      </c>
      <c r="AH13" s="61">
        <v>2.2671</v>
      </c>
      <c r="AI13" s="61">
        <v>0.6077999999999999</v>
      </c>
      <c r="AJ13" s="61">
        <v>0.6393</v>
      </c>
      <c r="AK13" s="61">
        <v>0.5</v>
      </c>
      <c r="AL13" s="61">
        <v>0.52</v>
      </c>
      <c r="AM13" s="61">
        <v>1.754</v>
      </c>
      <c r="AN13" s="61">
        <v>0.49</v>
      </c>
      <c r="AO13" s="61">
        <v>0.36</v>
      </c>
      <c r="AP13" s="61">
        <v>0.44</v>
      </c>
      <c r="AQ13" s="61">
        <v>0.464</v>
      </c>
      <c r="AR13" s="61">
        <v>1.38</v>
      </c>
      <c r="AS13" s="61">
        <v>0.36</v>
      </c>
      <c r="AT13" s="61">
        <v>0.3</v>
      </c>
      <c r="AU13" s="61">
        <v>0.27</v>
      </c>
      <c r="AV13" s="61">
        <v>0.45</v>
      </c>
      <c r="AX13" s="3"/>
      <c r="AY13" s="3"/>
    </row>
    <row r="14" spans="2:51" ht="15.75" customHeight="1">
      <c r="B14" s="38" t="s">
        <v>59</v>
      </c>
      <c r="C14" s="132">
        <f>ROUND('[1]Bilans Gazu'!I16,2)</f>
        <v>3.92</v>
      </c>
      <c r="D14" s="178">
        <v>11.57</v>
      </c>
      <c r="E14" s="178">
        <v>3.77</v>
      </c>
      <c r="F14" s="178">
        <v>1.5922238425082031</v>
      </c>
      <c r="G14" s="133">
        <v>2.04</v>
      </c>
      <c r="H14" s="132">
        <v>4.17</v>
      </c>
      <c r="I14" s="133">
        <v>9.73288552679548</v>
      </c>
      <c r="J14" s="133">
        <v>3.1864911593146195</v>
      </c>
      <c r="K14" s="133">
        <v>1.32</v>
      </c>
      <c r="L14" s="133">
        <v>1.72</v>
      </c>
      <c r="M14" s="132">
        <v>3.5163943674808604</v>
      </c>
      <c r="N14" s="133">
        <v>9.061193127962085</v>
      </c>
      <c r="O14" s="133">
        <v>3.0500776522056134</v>
      </c>
      <c r="P14" s="132">
        <v>1.2469077652205613</v>
      </c>
      <c r="Q14" s="133">
        <v>1.427287458986511</v>
      </c>
      <c r="R14" s="133">
        <v>3.34</v>
      </c>
      <c r="S14" s="133">
        <v>8.8</v>
      </c>
      <c r="T14" s="133">
        <v>2.82</v>
      </c>
      <c r="U14" s="133">
        <v>1.1</v>
      </c>
      <c r="V14" s="133">
        <v>1.42</v>
      </c>
      <c r="W14" s="133">
        <v>3.46</v>
      </c>
      <c r="X14" s="133">
        <v>8.51</v>
      </c>
      <c r="Y14" s="133">
        <v>2.63</v>
      </c>
      <c r="Z14" s="133">
        <v>1.11</v>
      </c>
      <c r="AA14" s="133">
        <v>1.48</v>
      </c>
      <c r="AB14" s="133">
        <v>3.3</v>
      </c>
      <c r="AC14" s="133">
        <v>9.14</v>
      </c>
      <c r="AD14" s="133">
        <v>2.84</v>
      </c>
      <c r="AE14" s="133">
        <v>1.22</v>
      </c>
      <c r="AF14" s="133">
        <v>1.63</v>
      </c>
      <c r="AG14" s="133">
        <v>3.45</v>
      </c>
      <c r="AH14" s="61">
        <v>8.331</v>
      </c>
      <c r="AI14" s="61">
        <v>2.6393</v>
      </c>
      <c r="AJ14" s="61">
        <v>1.1638</v>
      </c>
      <c r="AK14" s="61">
        <v>1.5879</v>
      </c>
      <c r="AL14" s="61">
        <v>2.94</v>
      </c>
      <c r="AM14" s="61">
        <v>3.7415</v>
      </c>
      <c r="AN14" s="61">
        <v>2.5755</v>
      </c>
      <c r="AO14" s="61">
        <v>0.9251</v>
      </c>
      <c r="AP14" s="61">
        <v>0.1469</v>
      </c>
      <c r="AQ14" s="61">
        <v>0.094</v>
      </c>
      <c r="AR14" s="61">
        <v>0.06319999999999999</v>
      </c>
      <c r="AS14" s="61">
        <v>0.0382</v>
      </c>
      <c r="AT14" s="61">
        <v>0.0004</v>
      </c>
      <c r="AU14" s="61">
        <v>0.0183</v>
      </c>
      <c r="AV14" s="61">
        <v>0.0063</v>
      </c>
      <c r="AX14" s="3"/>
      <c r="AY14" s="3"/>
    </row>
    <row r="15" spans="2:51" ht="15.75" customHeight="1">
      <c r="B15" s="111" t="s">
        <v>280</v>
      </c>
      <c r="C15" s="132">
        <f>ROUND('[1]Bilans Gazu'!I17,2)</f>
        <v>0.08</v>
      </c>
      <c r="D15" s="178">
        <v>0.22</v>
      </c>
      <c r="E15" s="178">
        <v>0</v>
      </c>
      <c r="F15" s="178">
        <v>0</v>
      </c>
      <c r="G15" s="133">
        <v>0.01</v>
      </c>
      <c r="H15" s="132">
        <v>0.21</v>
      </c>
      <c r="I15" s="133">
        <v>1.246551221381699</v>
      </c>
      <c r="J15" s="133">
        <v>0.29235180468465194</v>
      </c>
      <c r="K15" s="133">
        <v>0.05</v>
      </c>
      <c r="L15" s="133">
        <v>0.21</v>
      </c>
      <c r="M15" s="132">
        <v>0.694199416697047</v>
      </c>
      <c r="N15" s="133">
        <v>0.544319914509661</v>
      </c>
      <c r="O15" s="133">
        <v>0.21723383403208169</v>
      </c>
      <c r="P15" s="132">
        <v>0.020796924808603706</v>
      </c>
      <c r="Q15" s="133">
        <v>0.051529011483776886</v>
      </c>
      <c r="R15" s="133">
        <v>0.26</v>
      </c>
      <c r="S15" s="133">
        <v>0.45</v>
      </c>
      <c r="T15" s="133">
        <v>0.11</v>
      </c>
      <c r="U15" s="133">
        <v>0.12</v>
      </c>
      <c r="V15" s="133">
        <v>0.08</v>
      </c>
      <c r="W15" s="133">
        <v>0.15</v>
      </c>
      <c r="X15" s="133">
        <v>0.73</v>
      </c>
      <c r="Y15" s="133">
        <v>0.3</v>
      </c>
      <c r="Z15" s="133">
        <v>0.14</v>
      </c>
      <c r="AA15" s="133">
        <v>0.13</v>
      </c>
      <c r="AB15" s="133">
        <v>0.16</v>
      </c>
      <c r="AC15" s="133">
        <v>0.37</v>
      </c>
      <c r="AD15" s="133">
        <v>0.18</v>
      </c>
      <c r="AE15" s="133">
        <v>0.19</v>
      </c>
      <c r="AF15" s="133">
        <v>0</v>
      </c>
      <c r="AG15" s="133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0.084</v>
      </c>
      <c r="AS15" s="61">
        <v>0.0839</v>
      </c>
      <c r="AT15" s="61">
        <v>0.0001</v>
      </c>
      <c r="AU15" s="61">
        <v>0</v>
      </c>
      <c r="AV15" s="61">
        <v>0</v>
      </c>
      <c r="AX15" s="3"/>
      <c r="AY15" s="3"/>
    </row>
    <row r="16" spans="14:51" ht="15.75" customHeight="1">
      <c r="N16" s="22"/>
      <c r="R16" s="150"/>
      <c r="S16" s="150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X16" s="3"/>
      <c r="AY16" s="3"/>
    </row>
    <row r="17" spans="2:51" ht="15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50"/>
      <c r="O17" s="22"/>
      <c r="P17" s="22"/>
      <c r="Q17" s="22"/>
      <c r="R17" s="153"/>
      <c r="S17" s="153"/>
      <c r="T17" s="22"/>
      <c r="AM17" s="3"/>
      <c r="AN17" s="3"/>
      <c r="AO17" s="3"/>
      <c r="AP17" s="3"/>
      <c r="AQ17" s="3"/>
      <c r="AR17" s="3"/>
      <c r="AS17" s="3"/>
      <c r="AT17" s="3"/>
      <c r="AU17" s="3"/>
      <c r="AW17" s="3"/>
      <c r="AX17" s="3"/>
      <c r="AY17" s="3"/>
    </row>
    <row r="18" spans="2:20" ht="15.75" customHeight="1">
      <c r="B18" s="50" t="s">
        <v>272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190"/>
      <c r="O18" s="50"/>
      <c r="P18" s="50"/>
      <c r="Q18" s="50"/>
      <c r="R18" s="50"/>
      <c r="S18" s="50"/>
      <c r="T18" s="50"/>
    </row>
    <row r="19" spans="2:20" ht="22.5">
      <c r="B19" s="203" t="s">
        <v>273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O19" s="190"/>
      <c r="P19" s="190"/>
      <c r="Q19" s="50"/>
      <c r="R19" s="50"/>
      <c r="S19" s="50"/>
      <c r="T19" s="50"/>
    </row>
    <row r="20" spans="2:20" ht="15.75" customHeight="1">
      <c r="B20" s="50" t="s">
        <v>274</v>
      </c>
      <c r="C20" s="50"/>
      <c r="D20" s="50"/>
      <c r="E20" s="50"/>
      <c r="F20" s="50"/>
      <c r="G20" s="50"/>
      <c r="H20" s="50"/>
      <c r="M20" s="50"/>
      <c r="R20" s="157"/>
      <c r="S20" s="157"/>
      <c r="T20" s="157"/>
    </row>
    <row r="21" ht="15.75" customHeight="1"/>
    <row r="22" ht="15.75" customHeight="1"/>
    <row r="23" spans="2:57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2:57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2:57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2:57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2:57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2:57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2:57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2:57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2:57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2:57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2:57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2:57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42"/>
  <sheetViews>
    <sheetView showGridLines="0" zoomScale="87" zoomScaleNormal="87" zoomScalePageLayoutView="0" workbookViewId="0" topLeftCell="A1">
      <pane xSplit="2" topLeftCell="C1" activePane="topRight" state="frozen"/>
      <selection pane="topLeft" activeCell="A4" sqref="A4:IV68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3" width="20.7109375" style="1" customWidth="1"/>
    <col min="4" max="4" width="20.7109375" style="157" customWidth="1"/>
    <col min="5" max="6" width="20.7109375" style="1" customWidth="1"/>
    <col min="7" max="8" width="10.7109375" style="0" customWidth="1"/>
    <col min="9" max="9" width="20.7109375" style="1" customWidth="1"/>
    <col min="10" max="12" width="20.57421875" style="0" customWidth="1"/>
    <col min="13" max="24" width="20.7109375" style="1" customWidth="1"/>
    <col min="25" max="29" width="17.7109375" style="1" customWidth="1"/>
    <col min="30" max="34" width="17.7109375" style="1" hidden="1" customWidth="1"/>
    <col min="35" max="16384" width="9.140625" style="1" customWidth="1"/>
  </cols>
  <sheetData>
    <row r="1" spans="2:3" ht="23.25" customHeight="1">
      <c r="B1" s="33" t="s">
        <v>192</v>
      </c>
      <c r="C1" s="64"/>
    </row>
    <row r="2" spans="2:24" ht="15.75" customHeight="1">
      <c r="B2" s="68"/>
      <c r="C2" s="68"/>
      <c r="D2" s="68"/>
      <c r="E2" s="163"/>
      <c r="F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2:23" ht="12.75">
      <c r="B3" s="2"/>
      <c r="D3" s="1"/>
      <c r="E3" s="2"/>
      <c r="F3" s="2"/>
      <c r="M3" s="2"/>
      <c r="O3" s="2"/>
      <c r="P3" s="2"/>
      <c r="Q3" s="2"/>
      <c r="R3" s="2"/>
      <c r="T3" s="2"/>
      <c r="U3" s="2"/>
      <c r="V3" s="2"/>
      <c r="W3" s="2"/>
    </row>
    <row r="4" spans="2:25" ht="75.75" customHeight="1">
      <c r="B4" s="70" t="s">
        <v>71</v>
      </c>
      <c r="C4" s="71" t="s">
        <v>314</v>
      </c>
      <c r="D4" s="72" t="s">
        <v>263</v>
      </c>
      <c r="E4" s="72" t="s">
        <v>315</v>
      </c>
      <c r="F4" s="72" t="s">
        <v>316</v>
      </c>
      <c r="I4" s="71" t="s">
        <v>314</v>
      </c>
      <c r="J4" s="72" t="s">
        <v>318</v>
      </c>
      <c r="K4" s="108" t="s">
        <v>292</v>
      </c>
      <c r="L4" s="108" t="s">
        <v>286</v>
      </c>
      <c r="M4" s="108" t="s">
        <v>281</v>
      </c>
      <c r="N4" s="71" t="s">
        <v>263</v>
      </c>
      <c r="O4" s="72" t="s">
        <v>256</v>
      </c>
      <c r="P4" s="108" t="s">
        <v>253</v>
      </c>
      <c r="Q4" s="108" t="s">
        <v>248</v>
      </c>
      <c r="R4" s="108" t="s">
        <v>242</v>
      </c>
      <c r="S4" s="71" t="s">
        <v>236</v>
      </c>
      <c r="T4" s="72" t="s">
        <v>240</v>
      </c>
      <c r="U4" s="72" t="s">
        <v>233</v>
      </c>
      <c r="V4" s="72" t="s">
        <v>230</v>
      </c>
      <c r="W4" s="72" t="s">
        <v>262</v>
      </c>
      <c r="X4" s="71" t="s">
        <v>222</v>
      </c>
      <c r="Y4" s="3"/>
    </row>
    <row r="5" spans="2:25" ht="12" customHeight="1">
      <c r="B5" s="67"/>
      <c r="C5" s="100" t="s">
        <v>195</v>
      </c>
      <c r="D5" s="98" t="s">
        <v>195</v>
      </c>
      <c r="E5" s="98" t="s">
        <v>80</v>
      </c>
      <c r="F5" s="98" t="s">
        <v>195</v>
      </c>
      <c r="I5" s="100" t="str">
        <f>$Q$5</f>
        <v>(w mln PLN)</v>
      </c>
      <c r="J5" s="98" t="str">
        <f>$Q$5</f>
        <v>(w mln PLN)</v>
      </c>
      <c r="K5" s="98" t="s">
        <v>195</v>
      </c>
      <c r="L5" s="98" t="s">
        <v>195</v>
      </c>
      <c r="M5" s="98" t="str">
        <f>$Q$5</f>
        <v>(w mln PLN)</v>
      </c>
      <c r="N5" s="100" t="str">
        <f>$Q$5</f>
        <v>(w mln PLN)</v>
      </c>
      <c r="O5" s="98" t="str">
        <f>$Q$5</f>
        <v>(w mln PLN)</v>
      </c>
      <c r="P5" s="98" t="s">
        <v>195</v>
      </c>
      <c r="Q5" s="98" t="s">
        <v>195</v>
      </c>
      <c r="R5" s="98" t="s">
        <v>195</v>
      </c>
      <c r="S5" s="100" t="s">
        <v>195</v>
      </c>
      <c r="T5" s="98" t="s">
        <v>195</v>
      </c>
      <c r="U5" s="98" t="s">
        <v>195</v>
      </c>
      <c r="V5" s="98" t="s">
        <v>195</v>
      </c>
      <c r="W5" s="98" t="s">
        <v>195</v>
      </c>
      <c r="X5" s="100" t="s">
        <v>195</v>
      </c>
      <c r="Y5" s="3"/>
    </row>
    <row r="6" spans="2:25" ht="12" customHeight="1" thickBot="1">
      <c r="B6" s="101"/>
      <c r="C6" s="102"/>
      <c r="D6" s="104"/>
      <c r="E6" s="104"/>
      <c r="F6" s="104"/>
      <c r="I6" s="102"/>
      <c r="J6" s="104"/>
      <c r="K6" s="104"/>
      <c r="L6" s="104"/>
      <c r="M6" s="104"/>
      <c r="N6" s="102"/>
      <c r="O6" s="104"/>
      <c r="P6" s="104"/>
      <c r="Q6" s="104"/>
      <c r="R6" s="104"/>
      <c r="S6" s="102"/>
      <c r="T6" s="104"/>
      <c r="U6" s="104"/>
      <c r="V6" s="104"/>
      <c r="W6" s="104"/>
      <c r="X6" s="102"/>
      <c r="Y6" s="3"/>
    </row>
    <row r="7" spans="2:24" ht="12.75">
      <c r="B7" s="38" t="s">
        <v>334</v>
      </c>
      <c r="C7" s="41">
        <v>41447</v>
      </c>
      <c r="D7" s="44">
        <v>10605</v>
      </c>
      <c r="E7" s="99">
        <f>(C7-D7)/D7</f>
        <v>2.9082508250825083</v>
      </c>
      <c r="F7" s="44">
        <f aca="true" t="shared" si="0" ref="F7:F27">C7-D7</f>
        <v>30842</v>
      </c>
      <c r="G7" s="253"/>
      <c r="H7" s="253"/>
      <c r="I7" s="41">
        <f>ROUND(C7,1)</f>
        <v>41447</v>
      </c>
      <c r="J7" s="44">
        <v>54962</v>
      </c>
      <c r="K7" s="44">
        <v>27503</v>
      </c>
      <c r="L7" s="44">
        <v>9580</v>
      </c>
      <c r="M7" s="44">
        <v>7274</v>
      </c>
      <c r="N7" s="41">
        <v>10605</v>
      </c>
      <c r="O7" s="44">
        <v>27715</v>
      </c>
      <c r="P7" s="44">
        <v>8369</v>
      </c>
      <c r="Q7" s="44">
        <v>4081</v>
      </c>
      <c r="R7" s="44">
        <v>4850</v>
      </c>
      <c r="S7" s="41">
        <v>10415</v>
      </c>
      <c r="T7" s="44">
        <v>30430</v>
      </c>
      <c r="U7" s="44">
        <v>8902</v>
      </c>
      <c r="V7" s="44">
        <v>4736</v>
      </c>
      <c r="W7" s="44">
        <v>5735</v>
      </c>
      <c r="X7" s="41">
        <v>11056</v>
      </c>
    </row>
    <row r="8" spans="2:24" ht="12.75">
      <c r="B8" s="38" t="s">
        <v>333</v>
      </c>
      <c r="C8" s="41">
        <v>5952</v>
      </c>
      <c r="D8" s="44">
        <v>3948</v>
      </c>
      <c r="E8" s="99">
        <f>(C8-D8)/D8</f>
        <v>0.5075987841945289</v>
      </c>
      <c r="F8" s="44">
        <f t="shared" si="0"/>
        <v>2004</v>
      </c>
      <c r="G8" s="253"/>
      <c r="H8" s="253"/>
      <c r="I8" s="41">
        <f aca="true" t="shared" si="1" ref="I8:I27">ROUND(C8,1)</f>
        <v>5952</v>
      </c>
      <c r="J8" s="44">
        <v>15002</v>
      </c>
      <c r="K8" s="44">
        <v>4967</v>
      </c>
      <c r="L8" s="44">
        <v>2929</v>
      </c>
      <c r="M8" s="44">
        <v>3158</v>
      </c>
      <c r="N8" s="41">
        <v>3948</v>
      </c>
      <c r="O8" s="44">
        <v>11482</v>
      </c>
      <c r="P8" s="44">
        <v>3398</v>
      </c>
      <c r="Q8" s="44">
        <v>2311</v>
      </c>
      <c r="R8" s="44">
        <v>2432</v>
      </c>
      <c r="S8" s="41">
        <v>3341</v>
      </c>
      <c r="T8" s="44">
        <v>11593</v>
      </c>
      <c r="U8" s="44">
        <v>3468</v>
      </c>
      <c r="V8" s="44">
        <v>2293</v>
      </c>
      <c r="W8" s="44">
        <v>2549</v>
      </c>
      <c r="X8" s="41">
        <v>3284</v>
      </c>
    </row>
    <row r="9" spans="2:38" ht="13.5" thickBot="1">
      <c r="B9" s="74" t="s">
        <v>0</v>
      </c>
      <c r="C9" s="75">
        <v>47399</v>
      </c>
      <c r="D9" s="77">
        <v>14553</v>
      </c>
      <c r="E9" s="192">
        <f>(C9-D9)/D9</f>
        <v>2.256991685563114</v>
      </c>
      <c r="F9" s="77">
        <f t="shared" si="0"/>
        <v>32846</v>
      </c>
      <c r="G9" s="253"/>
      <c r="H9" s="253"/>
      <c r="I9" s="75">
        <f t="shared" si="1"/>
        <v>47399</v>
      </c>
      <c r="J9" s="77">
        <v>69964</v>
      </c>
      <c r="K9" s="77">
        <v>32470</v>
      </c>
      <c r="L9" s="77">
        <v>12509</v>
      </c>
      <c r="M9" s="77">
        <v>10432</v>
      </c>
      <c r="N9" s="75">
        <v>14553</v>
      </c>
      <c r="O9" s="77">
        <v>39197</v>
      </c>
      <c r="P9" s="77">
        <v>11767</v>
      </c>
      <c r="Q9" s="77">
        <v>6392</v>
      </c>
      <c r="R9" s="77">
        <v>7282</v>
      </c>
      <c r="S9" s="75">
        <v>13756</v>
      </c>
      <c r="T9" s="77">
        <v>42023</v>
      </c>
      <c r="U9" s="77">
        <v>12370</v>
      </c>
      <c r="V9" s="77">
        <v>7029</v>
      </c>
      <c r="W9" s="77">
        <v>8284</v>
      </c>
      <c r="X9" s="75">
        <v>14340</v>
      </c>
      <c r="Y9" s="3"/>
      <c r="AL9" s="3"/>
    </row>
    <row r="10" spans="2:38" ht="12.75">
      <c r="B10" s="38" t="s">
        <v>26</v>
      </c>
      <c r="C10" s="41">
        <v>-34266</v>
      </c>
      <c r="D10" s="44">
        <v>-8543</v>
      </c>
      <c r="E10" s="99">
        <f>(C10-D10)/D10</f>
        <v>3.0110031604822662</v>
      </c>
      <c r="F10" s="44">
        <f t="shared" si="0"/>
        <v>-25723</v>
      </c>
      <c r="G10" s="253"/>
      <c r="H10" s="253"/>
      <c r="I10" s="147">
        <f t="shared" si="1"/>
        <v>-34266</v>
      </c>
      <c r="J10" s="191">
        <v>-43758</v>
      </c>
      <c r="K10" s="191">
        <v>-21950</v>
      </c>
      <c r="L10" s="191">
        <v>-7242</v>
      </c>
      <c r="M10" s="191">
        <v>-6023</v>
      </c>
      <c r="N10" s="147">
        <v>-8543</v>
      </c>
      <c r="O10" s="44">
        <v>-19808</v>
      </c>
      <c r="P10" s="191">
        <v>-5798</v>
      </c>
      <c r="Q10" s="191">
        <v>-2552</v>
      </c>
      <c r="R10" s="191">
        <v>-2764</v>
      </c>
      <c r="S10" s="147">
        <v>-8694</v>
      </c>
      <c r="T10" s="44">
        <v>-26686</v>
      </c>
      <c r="U10" s="44">
        <v>-7810</v>
      </c>
      <c r="V10" s="44">
        <v>-4099</v>
      </c>
      <c r="W10" s="44">
        <v>-4846</v>
      </c>
      <c r="X10" s="147">
        <v>-9931</v>
      </c>
      <c r="AL10" s="3"/>
    </row>
    <row r="11" spans="2:38" ht="14.25" customHeight="1">
      <c r="B11" s="38" t="s">
        <v>244</v>
      </c>
      <c r="C11" s="41">
        <v>0</v>
      </c>
      <c r="D11" s="44">
        <v>0</v>
      </c>
      <c r="E11" s="99"/>
      <c r="F11" s="44">
        <f t="shared" si="0"/>
        <v>0</v>
      </c>
      <c r="G11" s="253"/>
      <c r="H11" s="253"/>
      <c r="I11" s="147">
        <f t="shared" si="1"/>
        <v>0</v>
      </c>
      <c r="J11" s="191">
        <v>0</v>
      </c>
      <c r="K11" s="191">
        <v>0</v>
      </c>
      <c r="L11" s="191">
        <v>0</v>
      </c>
      <c r="M11" s="191">
        <v>0</v>
      </c>
      <c r="N11" s="147">
        <v>0</v>
      </c>
      <c r="O11" s="44">
        <v>4915</v>
      </c>
      <c r="P11" s="191">
        <v>0</v>
      </c>
      <c r="Q11" s="191">
        <v>0</v>
      </c>
      <c r="R11" s="191">
        <v>4915</v>
      </c>
      <c r="S11" s="147">
        <v>0</v>
      </c>
      <c r="T11" s="44">
        <v>0</v>
      </c>
      <c r="U11" s="44">
        <v>0</v>
      </c>
      <c r="V11" s="44">
        <v>0</v>
      </c>
      <c r="W11" s="44">
        <v>0</v>
      </c>
      <c r="X11" s="147">
        <v>0</v>
      </c>
      <c r="AL11" s="3"/>
    </row>
    <row r="12" spans="2:38" ht="12.75">
      <c r="B12" s="38" t="s">
        <v>73</v>
      </c>
      <c r="C12" s="41">
        <v>-1184</v>
      </c>
      <c r="D12" s="44">
        <v>-1090</v>
      </c>
      <c r="E12" s="99">
        <f aca="true" t="shared" si="2" ref="E12:E27">(C12-D12)/D12</f>
        <v>0.08623853211009175</v>
      </c>
      <c r="F12" s="44">
        <f t="shared" si="0"/>
        <v>-94</v>
      </c>
      <c r="G12" s="253"/>
      <c r="H12" s="253"/>
      <c r="I12" s="147">
        <f t="shared" si="1"/>
        <v>-1184</v>
      </c>
      <c r="J12" s="191">
        <v>-4168</v>
      </c>
      <c r="K12" s="191">
        <v>-1374</v>
      </c>
      <c r="L12" s="191">
        <v>-892</v>
      </c>
      <c r="M12" s="191">
        <v>-811</v>
      </c>
      <c r="N12" s="147">
        <v>-1090</v>
      </c>
      <c r="O12" s="44">
        <v>-3224</v>
      </c>
      <c r="P12" s="191">
        <v>-958</v>
      </c>
      <c r="Q12" s="191">
        <v>-717</v>
      </c>
      <c r="R12" s="191">
        <v>-671</v>
      </c>
      <c r="S12" s="147">
        <v>-878</v>
      </c>
      <c r="T12" s="44">
        <v>-2977</v>
      </c>
      <c r="U12" s="44">
        <v>-935</v>
      </c>
      <c r="V12" s="44">
        <v>-615</v>
      </c>
      <c r="W12" s="44">
        <v>-628</v>
      </c>
      <c r="X12" s="147">
        <v>-799</v>
      </c>
      <c r="AL12" s="3"/>
    </row>
    <row r="13" spans="2:38" ht="12.75">
      <c r="B13" s="38" t="s">
        <v>14</v>
      </c>
      <c r="C13" s="41">
        <v>-887</v>
      </c>
      <c r="D13" s="44">
        <v>-837</v>
      </c>
      <c r="E13" s="99">
        <f t="shared" si="2"/>
        <v>0.05973715651135006</v>
      </c>
      <c r="F13" s="44">
        <f t="shared" si="0"/>
        <v>-50</v>
      </c>
      <c r="G13" s="253"/>
      <c r="H13" s="253"/>
      <c r="I13" s="147">
        <f t="shared" si="1"/>
        <v>-887</v>
      </c>
      <c r="J13" s="191">
        <v>-3480</v>
      </c>
      <c r="K13" s="191">
        <v>-1016</v>
      </c>
      <c r="L13" s="191">
        <v>-813</v>
      </c>
      <c r="M13" s="191">
        <v>-814</v>
      </c>
      <c r="N13" s="147">
        <v>-837</v>
      </c>
      <c r="O13" s="44">
        <v>-3381</v>
      </c>
      <c r="P13" s="191">
        <v>-1050</v>
      </c>
      <c r="Q13" s="191">
        <v>-730</v>
      </c>
      <c r="R13" s="191">
        <v>-801</v>
      </c>
      <c r="S13" s="147">
        <v>-800</v>
      </c>
      <c r="T13" s="44">
        <v>-3168</v>
      </c>
      <c r="U13" s="44">
        <v>-924</v>
      </c>
      <c r="V13" s="44">
        <v>-697</v>
      </c>
      <c r="W13" s="44">
        <v>-834</v>
      </c>
      <c r="X13" s="147">
        <v>-713</v>
      </c>
      <c r="Z13" s="4"/>
      <c r="AA13" s="4"/>
      <c r="AB13" s="4"/>
      <c r="AC13" s="4"/>
      <c r="AD13" s="20"/>
      <c r="AE13" s="4"/>
      <c r="AF13" s="4"/>
      <c r="AG13" s="4"/>
      <c r="AH13" s="4"/>
      <c r="AI13" s="21"/>
      <c r="AJ13" s="3"/>
      <c r="AK13" s="3"/>
      <c r="AL13" s="3"/>
    </row>
    <row r="14" spans="2:38" ht="12.75">
      <c r="B14" s="38" t="s">
        <v>29</v>
      </c>
      <c r="C14" s="41">
        <v>-359</v>
      </c>
      <c r="D14" s="44">
        <v>-269</v>
      </c>
      <c r="E14" s="99">
        <f t="shared" si="2"/>
        <v>0.3345724907063197</v>
      </c>
      <c r="F14" s="44">
        <f t="shared" si="0"/>
        <v>-90</v>
      </c>
      <c r="G14" s="253"/>
      <c r="H14" s="253"/>
      <c r="I14" s="147">
        <f t="shared" si="1"/>
        <v>-359</v>
      </c>
      <c r="J14" s="191">
        <v>-1159</v>
      </c>
      <c r="K14" s="191">
        <v>-344</v>
      </c>
      <c r="L14" s="191">
        <v>-277</v>
      </c>
      <c r="M14" s="191">
        <v>-269</v>
      </c>
      <c r="N14" s="147">
        <v>-269</v>
      </c>
      <c r="O14" s="44">
        <v>-1048</v>
      </c>
      <c r="P14" s="191">
        <v>-265</v>
      </c>
      <c r="Q14" s="191">
        <v>-264</v>
      </c>
      <c r="R14" s="191">
        <v>-260</v>
      </c>
      <c r="S14" s="147">
        <v>-259</v>
      </c>
      <c r="T14" s="44">
        <v>-1053</v>
      </c>
      <c r="U14" s="44">
        <v>-265</v>
      </c>
      <c r="V14" s="44">
        <v>-269</v>
      </c>
      <c r="W14" s="44">
        <v>-258</v>
      </c>
      <c r="X14" s="147">
        <v>-261</v>
      </c>
      <c r="Y14" s="3"/>
      <c r="AK14" s="3"/>
      <c r="AL14" s="3"/>
    </row>
    <row r="15" spans="2:38" ht="12.75">
      <c r="B15" s="38" t="s">
        <v>74</v>
      </c>
      <c r="C15" s="41">
        <v>-780</v>
      </c>
      <c r="D15" s="44">
        <v>-404</v>
      </c>
      <c r="E15" s="99">
        <f t="shared" si="2"/>
        <v>0.9306930693069307</v>
      </c>
      <c r="F15" s="44">
        <f t="shared" si="0"/>
        <v>-376</v>
      </c>
      <c r="G15" s="253"/>
      <c r="H15" s="253"/>
      <c r="I15" s="147">
        <f t="shared" si="1"/>
        <v>-780</v>
      </c>
      <c r="J15" s="191">
        <v>-2112</v>
      </c>
      <c r="K15" s="191">
        <v>-724</v>
      </c>
      <c r="L15" s="191">
        <v>-489</v>
      </c>
      <c r="M15" s="191">
        <v>-495</v>
      </c>
      <c r="N15" s="147">
        <v>-404</v>
      </c>
      <c r="O15" s="44">
        <v>-1888</v>
      </c>
      <c r="P15" s="191">
        <v>-564</v>
      </c>
      <c r="Q15" s="191">
        <v>-465</v>
      </c>
      <c r="R15" s="191">
        <v>-440</v>
      </c>
      <c r="S15" s="147">
        <v>-419</v>
      </c>
      <c r="T15" s="44">
        <v>-1828</v>
      </c>
      <c r="U15" s="44">
        <v>-509</v>
      </c>
      <c r="V15" s="44">
        <v>-470</v>
      </c>
      <c r="W15" s="44">
        <v>-441</v>
      </c>
      <c r="X15" s="147">
        <v>-408</v>
      </c>
      <c r="AK15" s="3"/>
      <c r="AL15" s="3"/>
    </row>
    <row r="16" spans="2:38" ht="12.75">
      <c r="B16" s="38" t="s">
        <v>75</v>
      </c>
      <c r="C16" s="41">
        <v>-819</v>
      </c>
      <c r="D16" s="44">
        <v>-633</v>
      </c>
      <c r="E16" s="99">
        <f t="shared" si="2"/>
        <v>0.2938388625592417</v>
      </c>
      <c r="F16" s="44">
        <f t="shared" si="0"/>
        <v>-186</v>
      </c>
      <c r="G16" s="253"/>
      <c r="H16" s="253"/>
      <c r="I16" s="147">
        <f t="shared" si="1"/>
        <v>-819</v>
      </c>
      <c r="J16" s="191">
        <v>-1226</v>
      </c>
      <c r="K16" s="191">
        <v>-303</v>
      </c>
      <c r="L16" s="191">
        <v>-192</v>
      </c>
      <c r="M16" s="191">
        <v>-98</v>
      </c>
      <c r="N16" s="147">
        <v>-633</v>
      </c>
      <c r="O16" s="44">
        <v>-911</v>
      </c>
      <c r="P16" s="191">
        <v>-145</v>
      </c>
      <c r="Q16" s="191">
        <v>-126</v>
      </c>
      <c r="R16" s="191">
        <v>-66</v>
      </c>
      <c r="S16" s="147">
        <v>-574</v>
      </c>
      <c r="T16" s="44">
        <v>-782</v>
      </c>
      <c r="U16" s="44">
        <v>-134</v>
      </c>
      <c r="V16" s="44">
        <v>-103</v>
      </c>
      <c r="W16" s="44">
        <v>-45</v>
      </c>
      <c r="X16" s="147">
        <v>-500</v>
      </c>
      <c r="AK16" s="3"/>
      <c r="AL16" s="3"/>
    </row>
    <row r="17" spans="2:38" ht="12.75">
      <c r="B17" s="38" t="s">
        <v>76</v>
      </c>
      <c r="C17" s="41">
        <v>319</v>
      </c>
      <c r="D17" s="44">
        <v>316</v>
      </c>
      <c r="E17" s="99">
        <f t="shared" si="2"/>
        <v>0.00949367088607595</v>
      </c>
      <c r="F17" s="44">
        <f t="shared" si="0"/>
        <v>3</v>
      </c>
      <c r="G17" s="253"/>
      <c r="H17" s="253"/>
      <c r="I17" s="147">
        <f t="shared" si="1"/>
        <v>319</v>
      </c>
      <c r="J17" s="191">
        <v>-423</v>
      </c>
      <c r="K17" s="191">
        <v>547</v>
      </c>
      <c r="L17" s="191">
        <v>-799</v>
      </c>
      <c r="M17" s="191">
        <v>-627</v>
      </c>
      <c r="N17" s="147">
        <v>316</v>
      </c>
      <c r="O17" s="44">
        <v>-159</v>
      </c>
      <c r="P17" s="191">
        <v>-146</v>
      </c>
      <c r="Q17" s="191">
        <v>-472</v>
      </c>
      <c r="R17" s="191">
        <v>14</v>
      </c>
      <c r="S17" s="147">
        <v>445</v>
      </c>
      <c r="T17" s="44">
        <v>-442</v>
      </c>
      <c r="U17" s="44">
        <v>-231</v>
      </c>
      <c r="V17" s="44">
        <v>-194</v>
      </c>
      <c r="W17" s="44">
        <v>-265</v>
      </c>
      <c r="X17" s="147">
        <v>248</v>
      </c>
      <c r="AK17" s="3"/>
      <c r="AL17" s="3"/>
    </row>
    <row r="18" spans="2:38" ht="12.75">
      <c r="B18" s="38" t="s">
        <v>1</v>
      </c>
      <c r="C18" s="41">
        <v>193</v>
      </c>
      <c r="D18" s="44">
        <v>284</v>
      </c>
      <c r="E18" s="99">
        <f t="shared" si="2"/>
        <v>-0.3204225352112676</v>
      </c>
      <c r="F18" s="44">
        <f t="shared" si="0"/>
        <v>-91</v>
      </c>
      <c r="G18" s="253"/>
      <c r="H18" s="253"/>
      <c r="I18" s="147">
        <f t="shared" si="1"/>
        <v>193</v>
      </c>
      <c r="J18" s="191">
        <v>1564</v>
      </c>
      <c r="K18" s="191">
        <v>626</v>
      </c>
      <c r="L18" s="191">
        <v>387</v>
      </c>
      <c r="M18" s="191">
        <v>268</v>
      </c>
      <c r="N18" s="147">
        <v>284</v>
      </c>
      <c r="O18" s="44">
        <v>1102</v>
      </c>
      <c r="P18" s="191">
        <v>333</v>
      </c>
      <c r="Q18" s="191">
        <v>271</v>
      </c>
      <c r="R18" s="191">
        <v>223</v>
      </c>
      <c r="S18" s="147">
        <v>275</v>
      </c>
      <c r="T18" s="44">
        <v>1076</v>
      </c>
      <c r="U18" s="44">
        <v>330</v>
      </c>
      <c r="V18" s="44">
        <v>263</v>
      </c>
      <c r="W18" s="44">
        <v>246</v>
      </c>
      <c r="X18" s="147">
        <v>237</v>
      </c>
      <c r="Y18" s="3"/>
      <c r="AK18" s="3"/>
      <c r="AL18" s="3"/>
    </row>
    <row r="19" spans="2:38" ht="12.75" customHeight="1">
      <c r="B19" s="39" t="s">
        <v>196</v>
      </c>
      <c r="C19" s="41">
        <v>-18</v>
      </c>
      <c r="D19" s="44">
        <v>16</v>
      </c>
      <c r="E19" s="99">
        <f t="shared" si="2"/>
        <v>-2.125</v>
      </c>
      <c r="F19" s="44">
        <f t="shared" si="0"/>
        <v>-34</v>
      </c>
      <c r="G19" s="253"/>
      <c r="H19" s="253"/>
      <c r="I19" s="147">
        <f t="shared" si="1"/>
        <v>-18</v>
      </c>
      <c r="J19" s="191">
        <v>391</v>
      </c>
      <c r="K19" s="191">
        <v>269</v>
      </c>
      <c r="L19" s="191">
        <v>6</v>
      </c>
      <c r="M19" s="191">
        <v>100</v>
      </c>
      <c r="N19" s="147">
        <v>16</v>
      </c>
      <c r="O19" s="44">
        <v>-1786</v>
      </c>
      <c r="P19" s="191">
        <v>-850</v>
      </c>
      <c r="Q19" s="191">
        <v>-4</v>
      </c>
      <c r="R19" s="191">
        <v>-158</v>
      </c>
      <c r="S19" s="147">
        <v>-774</v>
      </c>
      <c r="T19" s="44">
        <v>-659</v>
      </c>
      <c r="U19" s="44">
        <v>-371</v>
      </c>
      <c r="V19" s="44">
        <v>-42</v>
      </c>
      <c r="W19" s="44">
        <v>-251</v>
      </c>
      <c r="X19" s="147">
        <v>5</v>
      </c>
      <c r="AK19" s="3"/>
      <c r="AL19" s="3"/>
    </row>
    <row r="20" spans="2:38" ht="13.5" thickBot="1">
      <c r="B20" s="74" t="s">
        <v>77</v>
      </c>
      <c r="C20" s="75">
        <v>9598</v>
      </c>
      <c r="D20" s="77">
        <v>3393</v>
      </c>
      <c r="E20" s="192">
        <f t="shared" si="2"/>
        <v>1.8287651046271736</v>
      </c>
      <c r="F20" s="77">
        <f t="shared" si="0"/>
        <v>6205</v>
      </c>
      <c r="G20" s="253"/>
      <c r="H20" s="253"/>
      <c r="I20" s="75">
        <f t="shared" si="1"/>
        <v>9598</v>
      </c>
      <c r="J20" s="77">
        <v>15593</v>
      </c>
      <c r="K20" s="77">
        <v>8201</v>
      </c>
      <c r="L20" s="77">
        <v>2198</v>
      </c>
      <c r="M20" s="77">
        <v>1663</v>
      </c>
      <c r="N20" s="75">
        <v>3393</v>
      </c>
      <c r="O20" s="77">
        <v>13009</v>
      </c>
      <c r="P20" s="77">
        <v>2324</v>
      </c>
      <c r="Q20" s="77">
        <v>1333</v>
      </c>
      <c r="R20" s="77">
        <v>7274</v>
      </c>
      <c r="S20" s="75">
        <v>2078</v>
      </c>
      <c r="T20" s="77">
        <v>5504</v>
      </c>
      <c r="U20" s="77">
        <v>1521</v>
      </c>
      <c r="V20" s="77">
        <v>803</v>
      </c>
      <c r="W20" s="77">
        <v>962</v>
      </c>
      <c r="X20" s="75">
        <v>2218</v>
      </c>
      <c r="Y20" s="3"/>
      <c r="AK20" s="3"/>
      <c r="AL20" s="3"/>
    </row>
    <row r="21" spans="2:38" ht="12.75">
      <c r="B21" s="36" t="s">
        <v>21</v>
      </c>
      <c r="C21" s="41">
        <v>-1588</v>
      </c>
      <c r="D21" s="44">
        <v>-956</v>
      </c>
      <c r="E21" s="99">
        <f t="shared" si="2"/>
        <v>0.6610878661087866</v>
      </c>
      <c r="F21" s="44">
        <f t="shared" si="0"/>
        <v>-632</v>
      </c>
      <c r="G21" s="253"/>
      <c r="H21" s="253"/>
      <c r="I21" s="41">
        <f t="shared" si="1"/>
        <v>-1588</v>
      </c>
      <c r="J21" s="44">
        <v>-4031</v>
      </c>
      <c r="K21" s="44">
        <v>-1454</v>
      </c>
      <c r="L21" s="44">
        <v>-799</v>
      </c>
      <c r="M21" s="44">
        <v>-822</v>
      </c>
      <c r="N21" s="41">
        <v>-956</v>
      </c>
      <c r="O21" s="44">
        <v>-3424</v>
      </c>
      <c r="P21" s="44">
        <v>-983</v>
      </c>
      <c r="Q21" s="44">
        <v>-745</v>
      </c>
      <c r="R21" s="44">
        <v>-825</v>
      </c>
      <c r="S21" s="41">
        <v>-871</v>
      </c>
      <c r="T21" s="44">
        <v>-3056</v>
      </c>
      <c r="U21" s="44">
        <v>-921</v>
      </c>
      <c r="V21" s="44">
        <v>-669</v>
      </c>
      <c r="W21" s="44">
        <v>-677</v>
      </c>
      <c r="X21" s="41">
        <v>-789</v>
      </c>
      <c r="AK21" s="3"/>
      <c r="AL21" s="3"/>
    </row>
    <row r="22" spans="2:38" ht="13.5" thickBot="1">
      <c r="B22" s="74" t="s">
        <v>78</v>
      </c>
      <c r="C22" s="75">
        <v>8010</v>
      </c>
      <c r="D22" s="77">
        <v>2437</v>
      </c>
      <c r="E22" s="192">
        <f t="shared" si="2"/>
        <v>2.2868280672958554</v>
      </c>
      <c r="F22" s="77">
        <f t="shared" si="0"/>
        <v>5573</v>
      </c>
      <c r="G22" s="253"/>
      <c r="H22" s="253"/>
      <c r="I22" s="75">
        <f t="shared" si="1"/>
        <v>8010</v>
      </c>
      <c r="J22" s="77">
        <v>11562</v>
      </c>
      <c r="K22" s="77">
        <v>6747</v>
      </c>
      <c r="L22" s="77">
        <v>1399</v>
      </c>
      <c r="M22" s="77">
        <v>841</v>
      </c>
      <c r="N22" s="75">
        <v>2437</v>
      </c>
      <c r="O22" s="77">
        <v>9585</v>
      </c>
      <c r="P22" s="77">
        <v>1341</v>
      </c>
      <c r="Q22" s="77">
        <v>588</v>
      </c>
      <c r="R22" s="77">
        <v>6449</v>
      </c>
      <c r="S22" s="75">
        <v>1207</v>
      </c>
      <c r="T22" s="77">
        <v>2448</v>
      </c>
      <c r="U22" s="77">
        <v>600</v>
      </c>
      <c r="V22" s="77">
        <v>134</v>
      </c>
      <c r="W22" s="77">
        <v>285</v>
      </c>
      <c r="X22" s="75">
        <v>1429</v>
      </c>
      <c r="Y22" s="3"/>
      <c r="AK22" s="3"/>
      <c r="AL22" s="3"/>
    </row>
    <row r="23" spans="2:38" ht="12.75">
      <c r="B23" s="40" t="s">
        <v>6</v>
      </c>
      <c r="C23" s="41">
        <v>-290</v>
      </c>
      <c r="D23" s="44">
        <v>-57</v>
      </c>
      <c r="E23" s="99">
        <f t="shared" si="2"/>
        <v>4.087719298245614</v>
      </c>
      <c r="F23" s="44">
        <f t="shared" si="0"/>
        <v>-233</v>
      </c>
      <c r="G23" s="253"/>
      <c r="H23" s="253"/>
      <c r="I23" s="41">
        <f t="shared" si="1"/>
        <v>-290</v>
      </c>
      <c r="J23" s="44">
        <v>-587</v>
      </c>
      <c r="K23" s="44">
        <v>-465</v>
      </c>
      <c r="L23" s="44">
        <v>-35</v>
      </c>
      <c r="M23" s="44">
        <v>-30</v>
      </c>
      <c r="N23" s="41">
        <v>-57</v>
      </c>
      <c r="O23" s="44">
        <v>35</v>
      </c>
      <c r="P23" s="44">
        <v>144</v>
      </c>
      <c r="Q23" s="44">
        <v>12</v>
      </c>
      <c r="R23" s="44">
        <v>149</v>
      </c>
      <c r="S23" s="41">
        <v>-270</v>
      </c>
      <c r="T23" s="44">
        <v>-54</v>
      </c>
      <c r="U23" s="44">
        <v>10</v>
      </c>
      <c r="V23" s="44">
        <v>-77</v>
      </c>
      <c r="W23" s="44">
        <v>7</v>
      </c>
      <c r="X23" s="41">
        <v>6</v>
      </c>
      <c r="AK23" s="3"/>
      <c r="AL23" s="3"/>
    </row>
    <row r="24" spans="2:38" ht="12.75" customHeight="1">
      <c r="B24" s="39" t="s">
        <v>197</v>
      </c>
      <c r="C24" s="41">
        <v>2</v>
      </c>
      <c r="D24" s="46">
        <v>0</v>
      </c>
      <c r="E24" s="99"/>
      <c r="F24" s="46">
        <f t="shared" si="0"/>
        <v>2</v>
      </c>
      <c r="G24" s="253"/>
      <c r="H24" s="253"/>
      <c r="I24" s="41">
        <f t="shared" si="1"/>
        <v>2</v>
      </c>
      <c r="J24" s="44">
        <v>7</v>
      </c>
      <c r="K24" s="44">
        <v>-4</v>
      </c>
      <c r="L24" s="44">
        <v>5</v>
      </c>
      <c r="M24" s="44">
        <v>6</v>
      </c>
      <c r="N24" s="41">
        <v>0</v>
      </c>
      <c r="O24" s="44">
        <v>-595</v>
      </c>
      <c r="P24" s="44">
        <v>0</v>
      </c>
      <c r="Q24" s="44">
        <v>-387</v>
      </c>
      <c r="R24" s="44">
        <v>-217</v>
      </c>
      <c r="S24" s="41">
        <v>9</v>
      </c>
      <c r="T24" s="44">
        <v>-235</v>
      </c>
      <c r="U24" s="44">
        <v>-270</v>
      </c>
      <c r="V24" s="44">
        <v>9</v>
      </c>
      <c r="W24" s="44">
        <v>14</v>
      </c>
      <c r="X24" s="41">
        <v>12</v>
      </c>
      <c r="Y24" s="3"/>
      <c r="AK24" s="3"/>
      <c r="AL24" s="3"/>
    </row>
    <row r="25" spans="2:38" ht="13.5" thickBot="1">
      <c r="B25" s="74" t="s">
        <v>79</v>
      </c>
      <c r="C25" s="75">
        <v>7722</v>
      </c>
      <c r="D25" s="77">
        <v>2380</v>
      </c>
      <c r="E25" s="192">
        <f t="shared" si="2"/>
        <v>2.2445378151260504</v>
      </c>
      <c r="F25" s="77">
        <f t="shared" si="0"/>
        <v>5342</v>
      </c>
      <c r="G25" s="253"/>
      <c r="H25" s="253"/>
      <c r="I25" s="75">
        <f t="shared" si="1"/>
        <v>7722</v>
      </c>
      <c r="J25" s="77">
        <v>10982</v>
      </c>
      <c r="K25" s="77">
        <v>6278</v>
      </c>
      <c r="L25" s="77">
        <v>1369</v>
      </c>
      <c r="M25" s="77">
        <v>817</v>
      </c>
      <c r="N25" s="75">
        <v>2380</v>
      </c>
      <c r="O25" s="77">
        <v>9025</v>
      </c>
      <c r="P25" s="77">
        <v>1485</v>
      </c>
      <c r="Q25" s="77">
        <v>213</v>
      </c>
      <c r="R25" s="77">
        <v>6381</v>
      </c>
      <c r="S25" s="75">
        <v>946</v>
      </c>
      <c r="T25" s="77">
        <v>2159</v>
      </c>
      <c r="U25" s="77">
        <v>340</v>
      </c>
      <c r="V25" s="77">
        <v>66</v>
      </c>
      <c r="W25" s="77">
        <v>306</v>
      </c>
      <c r="X25" s="75">
        <v>1447</v>
      </c>
      <c r="AK25" s="3"/>
      <c r="AL25" s="3"/>
    </row>
    <row r="26" spans="2:38" ht="12.75">
      <c r="B26" s="36" t="s">
        <v>8</v>
      </c>
      <c r="C26" s="41">
        <v>-3629</v>
      </c>
      <c r="D26" s="44">
        <v>-633</v>
      </c>
      <c r="E26" s="99">
        <f t="shared" si="2"/>
        <v>4.7330173775671405</v>
      </c>
      <c r="F26" s="44">
        <f t="shared" si="0"/>
        <v>-2996</v>
      </c>
      <c r="G26" s="253"/>
      <c r="H26" s="253"/>
      <c r="I26" s="41">
        <f t="shared" si="1"/>
        <v>-3629</v>
      </c>
      <c r="J26" s="44">
        <v>-4968</v>
      </c>
      <c r="K26" s="44">
        <v>-3363</v>
      </c>
      <c r="L26" s="44">
        <v>-703</v>
      </c>
      <c r="M26" s="44">
        <v>-242</v>
      </c>
      <c r="N26" s="41">
        <v>-633</v>
      </c>
      <c r="O26" s="44">
        <v>-1685</v>
      </c>
      <c r="P26" s="44">
        <v>-181</v>
      </c>
      <c r="Q26" s="44">
        <v>-97</v>
      </c>
      <c r="R26" s="44">
        <v>-1240</v>
      </c>
      <c r="S26" s="41">
        <v>-167</v>
      </c>
      <c r="T26" s="44">
        <v>-788</v>
      </c>
      <c r="U26" s="44">
        <v>-315</v>
      </c>
      <c r="V26" s="44">
        <v>-52</v>
      </c>
      <c r="W26" s="44">
        <v>-74</v>
      </c>
      <c r="X26" s="41">
        <v>-347</v>
      </c>
      <c r="AK26" s="3"/>
      <c r="AL26" s="3"/>
    </row>
    <row r="27" spans="2:38" ht="13.5" thickBot="1">
      <c r="B27" s="74" t="s">
        <v>7</v>
      </c>
      <c r="C27" s="75">
        <v>4093</v>
      </c>
      <c r="D27" s="77">
        <v>1747</v>
      </c>
      <c r="E27" s="192">
        <f t="shared" si="2"/>
        <v>1.3428734974241556</v>
      </c>
      <c r="F27" s="77">
        <f t="shared" si="0"/>
        <v>2346</v>
      </c>
      <c r="G27" s="253"/>
      <c r="H27" s="253"/>
      <c r="I27" s="75">
        <f t="shared" si="1"/>
        <v>4093</v>
      </c>
      <c r="J27" s="77">
        <v>6014</v>
      </c>
      <c r="K27" s="77">
        <v>2915</v>
      </c>
      <c r="L27" s="77">
        <v>666</v>
      </c>
      <c r="M27" s="77">
        <v>575</v>
      </c>
      <c r="N27" s="75">
        <v>1747</v>
      </c>
      <c r="O27" s="77">
        <v>7340</v>
      </c>
      <c r="P27" s="77">
        <v>1304</v>
      </c>
      <c r="Q27" s="77">
        <v>116</v>
      </c>
      <c r="R27" s="77">
        <v>5141</v>
      </c>
      <c r="S27" s="75">
        <v>779</v>
      </c>
      <c r="T27" s="77">
        <v>1371</v>
      </c>
      <c r="U27" s="77">
        <v>25</v>
      </c>
      <c r="V27" s="77">
        <v>14</v>
      </c>
      <c r="W27" s="77">
        <v>232</v>
      </c>
      <c r="X27" s="75">
        <v>1100</v>
      </c>
      <c r="Z27" s="3"/>
      <c r="AA27" s="3"/>
      <c r="AB27" s="3"/>
      <c r="AC27" s="3"/>
      <c r="AD27" s="3"/>
      <c r="AE27" s="3"/>
      <c r="AF27" s="3"/>
      <c r="AG27" s="3"/>
      <c r="AH27" s="3"/>
      <c r="AJ27" s="3"/>
      <c r="AK27" s="3"/>
      <c r="AL27" s="3"/>
    </row>
    <row r="28" spans="2:38" s="109" customFormat="1" ht="12.75">
      <c r="B28" s="221"/>
      <c r="C28" s="45"/>
      <c r="D28" s="160"/>
      <c r="E28" s="146"/>
      <c r="F28" s="78"/>
      <c r="G28" s="253"/>
      <c r="H28" s="253"/>
      <c r="I28" s="78"/>
      <c r="J28" s="222"/>
      <c r="K28" s="222"/>
      <c r="L28" s="222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Z28" s="110"/>
      <c r="AA28" s="110"/>
      <c r="AB28" s="110"/>
      <c r="AC28" s="110"/>
      <c r="AD28" s="110"/>
      <c r="AE28" s="110"/>
      <c r="AF28" s="110"/>
      <c r="AG28" s="110"/>
      <c r="AH28" s="110"/>
      <c r="AJ28" s="110"/>
      <c r="AK28" s="110"/>
      <c r="AL28" s="110"/>
    </row>
    <row r="29" spans="2:38" ht="12.75">
      <c r="B29" s="145"/>
      <c r="C29" s="45"/>
      <c r="D29" s="151"/>
      <c r="E29" s="45"/>
      <c r="F29" s="45"/>
      <c r="I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Z29" s="3"/>
      <c r="AA29" s="3"/>
      <c r="AB29" s="3"/>
      <c r="AC29" s="3"/>
      <c r="AD29" s="3"/>
      <c r="AE29" s="3"/>
      <c r="AF29" s="3"/>
      <c r="AG29" s="3"/>
      <c r="AH29" s="3"/>
      <c r="AJ29" s="3"/>
      <c r="AK29" s="3"/>
      <c r="AL29" s="3"/>
    </row>
    <row r="30" spans="2:38" ht="12.75">
      <c r="B30" s="80"/>
      <c r="C30" s="45"/>
      <c r="D30" s="151"/>
      <c r="E30" s="45"/>
      <c r="F30" s="45"/>
      <c r="I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Z30" s="3"/>
      <c r="AA30" s="3"/>
      <c r="AB30" s="3"/>
      <c r="AC30" s="3"/>
      <c r="AD30" s="3"/>
      <c r="AE30" s="3"/>
      <c r="AF30" s="3"/>
      <c r="AG30" s="3"/>
      <c r="AH30" s="3"/>
      <c r="AJ30" s="3"/>
      <c r="AK30" s="3"/>
      <c r="AL30" s="3"/>
    </row>
    <row r="31" spans="2:26" s="109" customFormat="1" ht="12.75" customHeight="1">
      <c r="B31" s="216"/>
      <c r="C31" s="205"/>
      <c r="D31" s="151"/>
      <c r="E31" s="1"/>
      <c r="F31" s="1"/>
      <c r="I31" s="48"/>
      <c r="M31" s="45"/>
      <c r="N31" s="48"/>
      <c r="O31" s="45"/>
      <c r="P31" s="45"/>
      <c r="Q31" s="45"/>
      <c r="R31" s="45"/>
      <c r="S31" s="48"/>
      <c r="T31" s="45"/>
      <c r="U31" s="45"/>
      <c r="V31" s="45"/>
      <c r="W31" s="45"/>
      <c r="X31" s="48"/>
      <c r="Y31" s="1"/>
      <c r="Z31" s="1"/>
    </row>
    <row r="32" spans="2:3" ht="12.75">
      <c r="B32" s="216"/>
      <c r="C32" s="2"/>
    </row>
    <row r="33" spans="2:6" ht="12.75" customHeight="1">
      <c r="B33" s="109"/>
      <c r="C33" s="2"/>
      <c r="D33" s="2"/>
      <c r="E33" s="2"/>
      <c r="F33" s="2"/>
    </row>
    <row r="34" spans="2:3" ht="12.75">
      <c r="B34" s="216"/>
      <c r="C34" s="2"/>
    </row>
    <row r="35" spans="3:20" ht="12.75">
      <c r="C35" s="2"/>
      <c r="M35" s="2"/>
      <c r="O35" s="2"/>
      <c r="P35" s="2"/>
      <c r="Q35" s="2"/>
      <c r="R35" s="2"/>
      <c r="T35" s="2"/>
    </row>
    <row r="36" spans="2:3" ht="12.75">
      <c r="B36" s="145"/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10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22" width="17.7109375" style="1" customWidth="1"/>
    <col min="23" max="27" width="17.7109375" style="1" hidden="1" customWidth="1"/>
    <col min="28" max="16384" width="9.140625" style="1" customWidth="1"/>
  </cols>
  <sheetData>
    <row r="1" ht="23.25" customHeight="1">
      <c r="B1" s="33" t="s">
        <v>192</v>
      </c>
    </row>
    <row r="2" spans="2:6" ht="15.75" customHeight="1">
      <c r="B2" s="68"/>
      <c r="C2" s="68"/>
      <c r="D2" s="68"/>
      <c r="E2" s="35"/>
      <c r="F2" s="35"/>
    </row>
    <row r="3" spans="2:6" ht="12.75">
      <c r="B3" s="2"/>
      <c r="E3" s="1"/>
      <c r="F3" s="1"/>
    </row>
    <row r="4" spans="2:18" ht="75.75" customHeight="1">
      <c r="B4" s="79" t="s">
        <v>110</v>
      </c>
      <c r="C4" s="71" t="s">
        <v>317</v>
      </c>
      <c r="D4" s="71" t="s">
        <v>293</v>
      </c>
      <c r="E4" s="72" t="s">
        <v>81</v>
      </c>
      <c r="F4" s="72" t="s">
        <v>82</v>
      </c>
      <c r="H4" s="64"/>
      <c r="M4" s="3"/>
      <c r="N4" s="3"/>
      <c r="O4" s="3"/>
      <c r="P4" s="3"/>
      <c r="Q4" s="3"/>
      <c r="R4" s="3"/>
    </row>
    <row r="5" spans="2:18" ht="12" customHeight="1">
      <c r="B5" s="67"/>
      <c r="C5" s="100" t="s">
        <v>195</v>
      </c>
      <c r="D5" s="100" t="s">
        <v>195</v>
      </c>
      <c r="E5" s="98" t="s">
        <v>80</v>
      </c>
      <c r="F5" s="98" t="s">
        <v>195</v>
      </c>
      <c r="M5" s="3"/>
      <c r="N5" s="3"/>
      <c r="O5" s="3"/>
      <c r="P5" s="3"/>
      <c r="Q5" s="3"/>
      <c r="R5" s="3"/>
    </row>
    <row r="6" spans="2:18" ht="12" customHeight="1" thickBot="1">
      <c r="B6" s="101"/>
      <c r="C6" s="102"/>
      <c r="D6" s="102"/>
      <c r="E6" s="104"/>
      <c r="F6" s="104"/>
      <c r="M6" s="3"/>
      <c r="N6" s="3"/>
      <c r="O6" s="3"/>
      <c r="P6" s="3"/>
      <c r="Q6" s="3"/>
      <c r="R6" s="3"/>
    </row>
    <row r="7" spans="2:6" ht="12.75">
      <c r="B7" s="80" t="s">
        <v>3</v>
      </c>
      <c r="C7" s="41"/>
      <c r="D7" s="41"/>
      <c r="E7" s="99"/>
      <c r="F7" s="44"/>
    </row>
    <row r="8" spans="2:7" ht="12.75">
      <c r="B8" s="38" t="s">
        <v>9</v>
      </c>
      <c r="C8" s="41">
        <v>50771</v>
      </c>
      <c r="D8" s="41">
        <v>50192</v>
      </c>
      <c r="E8" s="47">
        <f aca="true" t="shared" si="0" ref="E8:E14">_xlfn.IFERROR(C8/D8-1,"")</f>
        <v>0.0115357029008607</v>
      </c>
      <c r="F8" s="44">
        <f aca="true" t="shared" si="1" ref="F8:F14">C8-D8</f>
        <v>579</v>
      </c>
      <c r="G8" s="18"/>
    </row>
    <row r="9" spans="2:31" ht="12.75">
      <c r="B9" s="38" t="s">
        <v>10</v>
      </c>
      <c r="C9" s="41">
        <v>2164</v>
      </c>
      <c r="D9" s="41">
        <v>1826</v>
      </c>
      <c r="E9" s="47">
        <f t="shared" si="0"/>
        <v>0.18510405257393203</v>
      </c>
      <c r="F9" s="44">
        <f t="shared" si="1"/>
        <v>338</v>
      </c>
      <c r="M9" s="3"/>
      <c r="N9" s="3"/>
      <c r="O9" s="3"/>
      <c r="P9" s="3"/>
      <c r="Q9" s="3"/>
      <c r="R9" s="3"/>
      <c r="AE9" s="3"/>
    </row>
    <row r="10" spans="2:31" ht="12.75">
      <c r="B10" s="38" t="s">
        <v>83</v>
      </c>
      <c r="C10" s="41">
        <v>2338</v>
      </c>
      <c r="D10" s="41">
        <v>1494</v>
      </c>
      <c r="E10" s="47">
        <f t="shared" si="0"/>
        <v>0.5649263721552877</v>
      </c>
      <c r="F10" s="44">
        <f t="shared" si="1"/>
        <v>844</v>
      </c>
      <c r="AE10" s="3"/>
    </row>
    <row r="11" spans="2:31" ht="12.75">
      <c r="B11" s="38" t="s">
        <v>198</v>
      </c>
      <c r="C11" s="41">
        <v>989</v>
      </c>
      <c r="D11" s="41">
        <v>984</v>
      </c>
      <c r="E11" s="47">
        <f t="shared" si="0"/>
        <v>0.005081300813008172</v>
      </c>
      <c r="F11" s="44">
        <f t="shared" si="1"/>
        <v>5</v>
      </c>
      <c r="G11" s="18"/>
      <c r="AE11" s="3"/>
    </row>
    <row r="12" spans="2:31" ht="12.75">
      <c r="B12" s="38" t="s">
        <v>86</v>
      </c>
      <c r="C12" s="41">
        <v>1774</v>
      </c>
      <c r="D12" s="41">
        <v>1396</v>
      </c>
      <c r="E12" s="47">
        <f t="shared" si="0"/>
        <v>0.2707736389684814</v>
      </c>
      <c r="F12" s="44">
        <f t="shared" si="1"/>
        <v>378</v>
      </c>
      <c r="G12" s="3"/>
      <c r="AE12" s="3"/>
    </row>
    <row r="13" spans="2:31" ht="12.75">
      <c r="B13" s="38" t="s">
        <v>48</v>
      </c>
      <c r="C13" s="41">
        <v>1644</v>
      </c>
      <c r="D13" s="41">
        <v>1588</v>
      </c>
      <c r="E13" s="47">
        <f t="shared" si="0"/>
        <v>0.035264483627204024</v>
      </c>
      <c r="F13" s="44">
        <f t="shared" si="1"/>
        <v>56</v>
      </c>
      <c r="G13" s="18"/>
      <c r="M13" s="3"/>
      <c r="N13" s="3"/>
      <c r="O13" s="3"/>
      <c r="P13" s="3"/>
      <c r="Q13" s="3"/>
      <c r="R13" s="3"/>
      <c r="AD13" s="3"/>
      <c r="AE13" s="3"/>
    </row>
    <row r="14" spans="2:31" ht="13.5" thickBot="1">
      <c r="B14" s="74" t="s">
        <v>84</v>
      </c>
      <c r="C14" s="75">
        <v>59680</v>
      </c>
      <c r="D14" s="75">
        <v>57480</v>
      </c>
      <c r="E14" s="76">
        <f t="shared" si="0"/>
        <v>0.0382741823242867</v>
      </c>
      <c r="F14" s="77">
        <f t="shared" si="1"/>
        <v>2200</v>
      </c>
      <c r="G14" s="18"/>
      <c r="AD14" s="3"/>
      <c r="AE14" s="3"/>
    </row>
    <row r="15" spans="2:31" ht="12.75">
      <c r="B15" s="38" t="s">
        <v>17</v>
      </c>
      <c r="C15" s="41">
        <v>5584</v>
      </c>
      <c r="D15" s="41">
        <v>8235</v>
      </c>
      <c r="E15" s="47">
        <f aca="true" t="shared" si="2" ref="E15:E50">_xlfn.IFERROR(C15/D15-1,"")</f>
        <v>-0.3219186399514269</v>
      </c>
      <c r="F15" s="44">
        <f aca="true" t="shared" si="3" ref="F15:F50">C15-D15</f>
        <v>-2651</v>
      </c>
      <c r="G15" s="18"/>
      <c r="AD15" s="3"/>
      <c r="AE15" s="3"/>
    </row>
    <row r="16" spans="2:31" ht="12.75">
      <c r="B16" s="38" t="s">
        <v>85</v>
      </c>
      <c r="C16" s="41">
        <v>21680</v>
      </c>
      <c r="D16" s="41">
        <v>16462</v>
      </c>
      <c r="E16" s="47">
        <f t="shared" si="2"/>
        <v>0.3169724213339813</v>
      </c>
      <c r="F16" s="44">
        <f t="shared" si="3"/>
        <v>5218</v>
      </c>
      <c r="G16" s="18"/>
      <c r="M16" s="3"/>
      <c r="N16" s="3"/>
      <c r="O16" s="3"/>
      <c r="P16" s="3"/>
      <c r="Q16" s="3"/>
      <c r="R16" s="3"/>
      <c r="AD16" s="3"/>
      <c r="AE16" s="3"/>
    </row>
    <row r="17" spans="2:31" ht="12.75">
      <c r="B17" s="38" t="s">
        <v>86</v>
      </c>
      <c r="C17" s="41">
        <v>13185</v>
      </c>
      <c r="D17" s="41">
        <v>7572</v>
      </c>
      <c r="E17" s="47">
        <f t="shared" si="2"/>
        <v>0.741283676703645</v>
      </c>
      <c r="F17" s="44">
        <f t="shared" si="3"/>
        <v>5613</v>
      </c>
      <c r="G17" s="18"/>
      <c r="AD17" s="3"/>
      <c r="AE17" s="3"/>
    </row>
    <row r="18" spans="2:31" ht="12.75">
      <c r="B18" s="38" t="s">
        <v>48</v>
      </c>
      <c r="C18" s="41">
        <v>1076</v>
      </c>
      <c r="D18" s="41">
        <v>336</v>
      </c>
      <c r="E18" s="47">
        <f t="shared" si="2"/>
        <v>2.2023809523809526</v>
      </c>
      <c r="F18" s="44">
        <f t="shared" si="3"/>
        <v>740</v>
      </c>
      <c r="M18" s="3"/>
      <c r="N18" s="3"/>
      <c r="O18" s="3"/>
      <c r="P18" s="3"/>
      <c r="Q18" s="3"/>
      <c r="R18" s="3"/>
      <c r="AD18" s="3"/>
      <c r="AE18" s="3"/>
    </row>
    <row r="19" spans="2:31" ht="12.75">
      <c r="B19" s="38" t="s">
        <v>12</v>
      </c>
      <c r="C19" s="41">
        <v>9008</v>
      </c>
      <c r="D19" s="41">
        <v>11410</v>
      </c>
      <c r="E19" s="47">
        <f t="shared" si="2"/>
        <v>-0.21051709027169152</v>
      </c>
      <c r="F19" s="44">
        <f t="shared" si="3"/>
        <v>-2402</v>
      </c>
      <c r="G19" s="18"/>
      <c r="AD19" s="3"/>
      <c r="AE19" s="3"/>
    </row>
    <row r="20" spans="2:31" ht="12.75">
      <c r="B20" s="38" t="s">
        <v>87</v>
      </c>
      <c r="C20" s="41">
        <v>10</v>
      </c>
      <c r="D20" s="41">
        <v>81</v>
      </c>
      <c r="E20" s="47">
        <f t="shared" si="2"/>
        <v>-0.8765432098765432</v>
      </c>
      <c r="F20" s="44">
        <f t="shared" si="3"/>
        <v>-71</v>
      </c>
      <c r="M20" s="3"/>
      <c r="N20" s="3"/>
      <c r="O20" s="3"/>
      <c r="P20" s="3"/>
      <c r="Q20" s="3"/>
      <c r="R20" s="3"/>
      <c r="AD20" s="3"/>
      <c r="AE20" s="3"/>
    </row>
    <row r="21" spans="2:31" ht="13.5" thickBot="1">
      <c r="B21" s="74" t="s">
        <v>88</v>
      </c>
      <c r="C21" s="75">
        <v>50543</v>
      </c>
      <c r="D21" s="75">
        <v>44096</v>
      </c>
      <c r="E21" s="76">
        <f t="shared" si="2"/>
        <v>0.14620373730043545</v>
      </c>
      <c r="F21" s="77">
        <f t="shared" si="3"/>
        <v>6447</v>
      </c>
      <c r="G21" s="18"/>
      <c r="AD21" s="3"/>
      <c r="AE21" s="3"/>
    </row>
    <row r="22" spans="2:31" ht="12.75">
      <c r="B22" s="80" t="s">
        <v>212</v>
      </c>
      <c r="C22" s="81">
        <v>110223</v>
      </c>
      <c r="D22" s="81">
        <v>101576</v>
      </c>
      <c r="E22" s="82">
        <f>_xlfn.IFERROR(C22/D22-1,"")</f>
        <v>0.08512837678191709</v>
      </c>
      <c r="F22" s="78">
        <f>C22-D22</f>
        <v>8647</v>
      </c>
      <c r="G22" s="18"/>
      <c r="M22" s="3"/>
      <c r="N22" s="3"/>
      <c r="O22" s="3"/>
      <c r="P22" s="3"/>
      <c r="Q22" s="3"/>
      <c r="R22" s="3"/>
      <c r="AD22" s="3"/>
      <c r="AE22" s="3"/>
    </row>
    <row r="23" spans="2:31" ht="12.75">
      <c r="B23" s="80"/>
      <c r="C23" s="41"/>
      <c r="D23" s="41"/>
      <c r="E23" s="47"/>
      <c r="F23" s="44"/>
      <c r="G23" s="18"/>
      <c r="M23" s="3"/>
      <c r="N23" s="3"/>
      <c r="O23" s="3"/>
      <c r="P23" s="3"/>
      <c r="Q23" s="3"/>
      <c r="R23" s="3"/>
      <c r="AD23" s="3"/>
      <c r="AE23" s="3"/>
    </row>
    <row r="24" spans="2:31" ht="12.75">
      <c r="B24" s="80" t="s">
        <v>89</v>
      </c>
      <c r="C24" s="41"/>
      <c r="D24" s="41"/>
      <c r="E24" s="47"/>
      <c r="F24" s="44"/>
      <c r="AD24" s="3"/>
      <c r="AE24" s="3"/>
    </row>
    <row r="25" spans="2:31" ht="12.75">
      <c r="B25" s="38" t="s">
        <v>90</v>
      </c>
      <c r="C25" s="41">
        <v>7518</v>
      </c>
      <c r="D25" s="41">
        <v>7518</v>
      </c>
      <c r="E25" s="47">
        <f t="shared" si="2"/>
        <v>0</v>
      </c>
      <c r="F25" s="44">
        <f t="shared" si="3"/>
        <v>0</v>
      </c>
      <c r="G25" s="18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</row>
    <row r="26" spans="2:6" ht="12.75">
      <c r="B26" s="38" t="s">
        <v>193</v>
      </c>
      <c r="C26" s="41">
        <v>-6873</v>
      </c>
      <c r="D26" s="41">
        <v>-4598</v>
      </c>
      <c r="E26" s="47">
        <f>_xlfn.IFERROR(C26/D26-1,"")</f>
        <v>0.49478033927794685</v>
      </c>
      <c r="F26" s="44">
        <f>C26-D26</f>
        <v>-2275</v>
      </c>
    </row>
    <row r="27" spans="2:6" ht="12.75">
      <c r="B27" s="38" t="s">
        <v>91</v>
      </c>
      <c r="C27" s="41">
        <v>-117</v>
      </c>
      <c r="D27" s="41">
        <v>-281</v>
      </c>
      <c r="E27" s="47">
        <f>_xlfn.IFERROR(C27/D27-1,"")</f>
        <v>-0.5836298932384342</v>
      </c>
      <c r="F27" s="44">
        <f>C27-D27</f>
        <v>164</v>
      </c>
    </row>
    <row r="28" spans="2:7" ht="12.75">
      <c r="B28" s="38" t="s">
        <v>27</v>
      </c>
      <c r="C28" s="41">
        <v>45870</v>
      </c>
      <c r="D28" s="41">
        <v>41740</v>
      </c>
      <c r="E28" s="47">
        <f t="shared" si="2"/>
        <v>0.09894585529468136</v>
      </c>
      <c r="F28" s="44">
        <f t="shared" si="3"/>
        <v>4130</v>
      </c>
      <c r="G28" s="18"/>
    </row>
    <row r="29" spans="2:7" ht="12.75">
      <c r="B29" s="38" t="s">
        <v>92</v>
      </c>
      <c r="C29" s="236">
        <v>46398</v>
      </c>
      <c r="D29" s="236">
        <v>44379</v>
      </c>
      <c r="E29" s="47">
        <f t="shared" si="2"/>
        <v>0.04549449063746369</v>
      </c>
      <c r="F29" s="44">
        <f t="shared" si="3"/>
        <v>2019</v>
      </c>
      <c r="G29" s="3"/>
    </row>
    <row r="30" spans="2:6" ht="12.75">
      <c r="B30" s="38" t="s">
        <v>93</v>
      </c>
      <c r="C30" s="41">
        <v>0</v>
      </c>
      <c r="D30" s="41">
        <v>0</v>
      </c>
      <c r="E30" s="47">
        <f t="shared" si="2"/>
      </c>
      <c r="F30" s="44">
        <f t="shared" si="3"/>
        <v>0</v>
      </c>
    </row>
    <row r="31" spans="2:7" ht="13.5" thickBot="1">
      <c r="B31" s="74" t="s">
        <v>211</v>
      </c>
      <c r="C31" s="75">
        <v>46398</v>
      </c>
      <c r="D31" s="75">
        <v>44379</v>
      </c>
      <c r="E31" s="76">
        <f t="shared" si="2"/>
        <v>0.04549449063746369</v>
      </c>
      <c r="F31" s="77">
        <f t="shared" si="3"/>
        <v>2019</v>
      </c>
      <c r="G31" s="18"/>
    </row>
    <row r="32" spans="2:7" ht="12.75">
      <c r="B32" s="38" t="s">
        <v>94</v>
      </c>
      <c r="C32" s="41">
        <v>3329</v>
      </c>
      <c r="D32" s="41">
        <v>4489</v>
      </c>
      <c r="E32" s="47">
        <f t="shared" si="2"/>
        <v>-0.2584094453107596</v>
      </c>
      <c r="F32" s="44">
        <f t="shared" si="3"/>
        <v>-1160</v>
      </c>
      <c r="G32" s="18"/>
    </row>
    <row r="33" spans="2:6" ht="12.75">
      <c r="B33" s="38" t="s">
        <v>86</v>
      </c>
      <c r="C33" s="41">
        <v>8720</v>
      </c>
      <c r="D33" s="41">
        <v>4867</v>
      </c>
      <c r="E33" s="47">
        <f t="shared" si="2"/>
        <v>0.7916581056092049</v>
      </c>
      <c r="F33" s="44">
        <f>C33-D33</f>
        <v>3853</v>
      </c>
    </row>
    <row r="34" spans="2:6" ht="12.75">
      <c r="B34" s="38" t="s">
        <v>35</v>
      </c>
      <c r="C34" s="41">
        <v>933</v>
      </c>
      <c r="D34" s="41">
        <v>933</v>
      </c>
      <c r="E34" s="47">
        <f t="shared" si="2"/>
        <v>0</v>
      </c>
      <c r="F34" s="44">
        <f t="shared" si="3"/>
        <v>0</v>
      </c>
    </row>
    <row r="35" spans="2:7" ht="12.75">
      <c r="B35" s="38" t="s">
        <v>257</v>
      </c>
      <c r="C35" s="41">
        <v>3077</v>
      </c>
      <c r="D35" s="41">
        <v>3161</v>
      </c>
      <c r="E35" s="47">
        <f t="shared" si="2"/>
        <v>-0.026573869028788333</v>
      </c>
      <c r="F35" s="44">
        <f t="shared" si="3"/>
        <v>-84</v>
      </c>
      <c r="G35" s="18"/>
    </row>
    <row r="36" spans="2:6" ht="12.75">
      <c r="B36" s="38" t="s">
        <v>95</v>
      </c>
      <c r="C36" s="41">
        <v>385</v>
      </c>
      <c r="D36" s="41">
        <v>260</v>
      </c>
      <c r="E36" s="47">
        <f t="shared" si="2"/>
        <v>0.48076923076923084</v>
      </c>
      <c r="F36" s="44">
        <f t="shared" si="3"/>
        <v>125</v>
      </c>
    </row>
    <row r="37" spans="2:6" ht="12.75">
      <c r="B37" s="38" t="s">
        <v>96</v>
      </c>
      <c r="C37" s="41">
        <v>694</v>
      </c>
      <c r="D37" s="41">
        <v>695</v>
      </c>
      <c r="E37" s="47">
        <f t="shared" si="2"/>
        <v>-0.0014388489208633226</v>
      </c>
      <c r="F37" s="44">
        <f t="shared" si="3"/>
        <v>-1</v>
      </c>
    </row>
    <row r="38" spans="2:7" ht="12.75">
      <c r="B38" s="38" t="s">
        <v>36</v>
      </c>
      <c r="C38" s="41">
        <v>5842</v>
      </c>
      <c r="D38" s="41">
        <v>5572</v>
      </c>
      <c r="E38" s="47">
        <f t="shared" si="2"/>
        <v>0.048456568557071034</v>
      </c>
      <c r="F38" s="44">
        <f t="shared" si="3"/>
        <v>270</v>
      </c>
      <c r="G38" s="18"/>
    </row>
    <row r="39" spans="2:6" ht="12.75">
      <c r="B39" s="38" t="s">
        <v>97</v>
      </c>
      <c r="C39" s="41">
        <v>107</v>
      </c>
      <c r="D39" s="41">
        <v>130</v>
      </c>
      <c r="E39" s="47">
        <f t="shared" si="2"/>
        <v>-0.17692307692307696</v>
      </c>
      <c r="F39" s="44">
        <f t="shared" si="3"/>
        <v>-23</v>
      </c>
    </row>
    <row r="40" spans="2:7" ht="13.5" thickBot="1">
      <c r="B40" s="74" t="s">
        <v>11</v>
      </c>
      <c r="C40" s="75">
        <v>23087</v>
      </c>
      <c r="D40" s="75">
        <v>20107</v>
      </c>
      <c r="E40" s="76">
        <f t="shared" si="2"/>
        <v>0.1482070920574925</v>
      </c>
      <c r="F40" s="77">
        <f t="shared" si="3"/>
        <v>2980</v>
      </c>
      <c r="G40" s="18"/>
    </row>
    <row r="41" spans="2:6" ht="12.75">
      <c r="B41" s="38" t="s">
        <v>94</v>
      </c>
      <c r="C41" s="41">
        <v>5866</v>
      </c>
      <c r="D41" s="41">
        <v>10148</v>
      </c>
      <c r="E41" s="47">
        <f>_xlfn.IFERROR(C41/D41-1,"")</f>
        <v>-0.42195506503744584</v>
      </c>
      <c r="F41" s="44">
        <f>C41-D41</f>
        <v>-4282</v>
      </c>
    </row>
    <row r="42" spans="2:7" ht="12.75">
      <c r="B42" s="38" t="s">
        <v>86</v>
      </c>
      <c r="C42" s="41">
        <v>16695</v>
      </c>
      <c r="D42" s="41">
        <v>10164</v>
      </c>
      <c r="E42" s="47">
        <f t="shared" si="2"/>
        <v>0.6425619834710743</v>
      </c>
      <c r="F42" s="44">
        <f t="shared" si="3"/>
        <v>6531</v>
      </c>
      <c r="G42" s="18"/>
    </row>
    <row r="43" spans="2:7" ht="12.75">
      <c r="B43" s="38" t="s">
        <v>98</v>
      </c>
      <c r="C43" s="41">
        <v>12421</v>
      </c>
      <c r="D43" s="41">
        <v>12924</v>
      </c>
      <c r="E43" s="47">
        <f>_xlfn.IFERROR(C43/D43-1,"")</f>
        <v>-0.03891983905911478</v>
      </c>
      <c r="F43" s="44">
        <f>C43-D43</f>
        <v>-503</v>
      </c>
      <c r="G43" s="18"/>
    </row>
    <row r="44" spans="2:6" ht="12.75">
      <c r="B44" s="38" t="s">
        <v>35</v>
      </c>
      <c r="C44" s="41">
        <v>618</v>
      </c>
      <c r="D44" s="41">
        <v>571</v>
      </c>
      <c r="E44" s="47">
        <f t="shared" si="2"/>
        <v>0.08231173380035028</v>
      </c>
      <c r="F44" s="44">
        <f t="shared" si="3"/>
        <v>47</v>
      </c>
    </row>
    <row r="45" spans="2:6" ht="12.75">
      <c r="B45" s="38" t="s">
        <v>257</v>
      </c>
      <c r="C45" s="41">
        <v>102</v>
      </c>
      <c r="D45" s="41">
        <v>103</v>
      </c>
      <c r="E45" s="47">
        <f t="shared" si="2"/>
        <v>-0.009708737864077666</v>
      </c>
      <c r="F45" s="44">
        <f t="shared" si="3"/>
        <v>-1</v>
      </c>
    </row>
    <row r="46" spans="2:6" ht="12.75">
      <c r="B46" s="38" t="s">
        <v>95</v>
      </c>
      <c r="C46" s="41">
        <v>924</v>
      </c>
      <c r="D46" s="41">
        <v>762</v>
      </c>
      <c r="E46" s="47">
        <f t="shared" si="2"/>
        <v>0.21259842519685046</v>
      </c>
      <c r="F46" s="44">
        <f t="shared" si="3"/>
        <v>162</v>
      </c>
    </row>
    <row r="47" spans="2:6" ht="12.75">
      <c r="B47" s="38" t="s">
        <v>96</v>
      </c>
      <c r="C47" s="41">
        <v>1632</v>
      </c>
      <c r="D47" s="41">
        <v>42</v>
      </c>
      <c r="E47" s="47">
        <f t="shared" si="2"/>
        <v>37.857142857142854</v>
      </c>
      <c r="F47" s="44">
        <f t="shared" si="3"/>
        <v>1590</v>
      </c>
    </row>
    <row r="48" spans="2:7" ht="12.75">
      <c r="B48" s="38" t="s">
        <v>97</v>
      </c>
      <c r="C48" s="41">
        <v>2480</v>
      </c>
      <c r="D48" s="41">
        <v>2376</v>
      </c>
      <c r="E48" s="47">
        <f t="shared" si="2"/>
        <v>0.04377104377104368</v>
      </c>
      <c r="F48" s="44">
        <f>C48-D48</f>
        <v>104</v>
      </c>
      <c r="G48" s="18"/>
    </row>
    <row r="49" spans="2:7" ht="13.5" thickBot="1">
      <c r="B49" s="74" t="s">
        <v>23</v>
      </c>
      <c r="C49" s="75">
        <v>40738</v>
      </c>
      <c r="D49" s="75">
        <v>37090</v>
      </c>
      <c r="E49" s="76">
        <f t="shared" si="2"/>
        <v>0.09835535184685895</v>
      </c>
      <c r="F49" s="77">
        <f t="shared" si="3"/>
        <v>3648</v>
      </c>
      <c r="G49" s="18"/>
    </row>
    <row r="50" spans="2:7" ht="12.75">
      <c r="B50" s="80" t="s">
        <v>213</v>
      </c>
      <c r="C50" s="81">
        <v>63825</v>
      </c>
      <c r="D50" s="81">
        <v>57197</v>
      </c>
      <c r="E50" s="82">
        <f t="shared" si="2"/>
        <v>0.11588020350717687</v>
      </c>
      <c r="F50" s="78">
        <f t="shared" si="3"/>
        <v>6628</v>
      </c>
      <c r="G50" s="18"/>
    </row>
    <row r="51" spans="2:7" ht="12.75">
      <c r="B51" s="80" t="s">
        <v>214</v>
      </c>
      <c r="C51" s="81">
        <v>110223</v>
      </c>
      <c r="D51" s="81">
        <v>101576</v>
      </c>
      <c r="E51" s="82">
        <f>_xlfn.IFERROR(C51/D51-1,"")</f>
        <v>0.08512837678191709</v>
      </c>
      <c r="F51" s="78">
        <f>C51-D51</f>
        <v>8647</v>
      </c>
      <c r="G51" s="18"/>
    </row>
    <row r="52" spans="2:7" ht="12.75" customHeight="1">
      <c r="B52" s="31"/>
      <c r="C52" s="119"/>
      <c r="D52" s="2"/>
      <c r="G52" s="18"/>
    </row>
    <row r="53" spans="2:6" s="109" customFormat="1" ht="12.75" customHeight="1">
      <c r="B53" s="1" t="s">
        <v>319</v>
      </c>
      <c r="C53" s="140"/>
      <c r="D53" s="140"/>
      <c r="E53" s="140"/>
      <c r="F53" s="140"/>
    </row>
    <row r="54" spans="2:4" ht="12.75" customHeight="1">
      <c r="B54" s="31"/>
      <c r="C54" s="2"/>
      <c r="D54" s="2"/>
    </row>
    <row r="55" spans="2:4" ht="12.75" customHeight="1">
      <c r="B55" s="31"/>
      <c r="C55" s="2"/>
      <c r="D55" s="2"/>
    </row>
    <row r="56" spans="5:6" ht="12.75" customHeight="1">
      <c r="E56" s="1"/>
      <c r="F56" s="1"/>
    </row>
    <row r="57" spans="5:6" ht="12.75" customHeight="1">
      <c r="E57" s="1"/>
      <c r="F57" s="1"/>
    </row>
    <row r="58" spans="2:31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s="2" customFormat="1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s="2" customFormat="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 customHeight="1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6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93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6" width="20.7109375" style="1" customWidth="1"/>
    <col min="7" max="7" width="10.7109375" style="1" customWidth="1"/>
    <col min="8" max="16384" width="9.140625" style="1" customWidth="1"/>
  </cols>
  <sheetData>
    <row r="1" spans="2:5" ht="23.25" customHeight="1">
      <c r="B1" s="33" t="s">
        <v>192</v>
      </c>
      <c r="C1" s="64"/>
      <c r="D1" s="64"/>
      <c r="E1" s="2"/>
    </row>
    <row r="2" spans="2:6" ht="15.75" customHeight="1">
      <c r="B2" s="68"/>
      <c r="C2" s="68"/>
      <c r="D2" s="68"/>
      <c r="E2" s="35"/>
      <c r="F2" s="35"/>
    </row>
    <row r="3" spans="2:5" ht="12.75">
      <c r="B3" s="2"/>
      <c r="C3" s="2"/>
      <c r="D3" s="2"/>
      <c r="E3" s="2"/>
    </row>
    <row r="4" spans="2:6" ht="75.75" customHeight="1">
      <c r="B4" s="79" t="s">
        <v>109</v>
      </c>
      <c r="C4" s="71" t="s">
        <v>314</v>
      </c>
      <c r="D4" s="72" t="s">
        <v>263</v>
      </c>
      <c r="E4" s="72" t="s">
        <v>315</v>
      </c>
      <c r="F4" s="72" t="s">
        <v>316</v>
      </c>
    </row>
    <row r="5" spans="2:6" ht="12" customHeight="1">
      <c r="B5" s="67"/>
      <c r="C5" s="100" t="s">
        <v>195</v>
      </c>
      <c r="D5" s="98" t="s">
        <v>195</v>
      </c>
      <c r="E5" s="98" t="s">
        <v>80</v>
      </c>
      <c r="F5" s="98" t="s">
        <v>195</v>
      </c>
    </row>
    <row r="6" spans="2:6" ht="12" customHeight="1" thickBot="1">
      <c r="B6" s="101"/>
      <c r="C6" s="102"/>
      <c r="D6" s="104"/>
      <c r="E6" s="104"/>
      <c r="F6" s="104"/>
    </row>
    <row r="7" spans="2:6" ht="13.5" thickBot="1">
      <c r="B7" s="80" t="s">
        <v>99</v>
      </c>
      <c r="C7" s="41"/>
      <c r="D7" s="44"/>
      <c r="E7" s="44"/>
      <c r="F7" s="44"/>
    </row>
    <row r="8" spans="2:7" ht="12.75">
      <c r="B8" s="40" t="s">
        <v>7</v>
      </c>
      <c r="C8" s="235">
        <v>4093</v>
      </c>
      <c r="D8" s="181">
        <v>1747</v>
      </c>
      <c r="E8" s="283">
        <f>(C8-D8)/D8</f>
        <v>1.3428734974241556</v>
      </c>
      <c r="F8" s="181">
        <f aca="true" t="shared" si="0" ref="F8:F24">C8-D8</f>
        <v>2346</v>
      </c>
      <c r="G8" s="3"/>
    </row>
    <row r="9" spans="2:7" ht="12.75">
      <c r="B9" s="38" t="s">
        <v>21</v>
      </c>
      <c r="C9" s="41">
        <v>1588</v>
      </c>
      <c r="D9" s="44">
        <v>956</v>
      </c>
      <c r="E9" s="99">
        <f>(C9-D9)/D9</f>
        <v>0.6610878661087866</v>
      </c>
      <c r="F9" s="44">
        <f t="shared" si="0"/>
        <v>632</v>
      </c>
      <c r="G9" s="3"/>
    </row>
    <row r="10" spans="2:7" ht="12.75">
      <c r="B10" s="38" t="s">
        <v>20</v>
      </c>
      <c r="C10" s="41">
        <v>3629</v>
      </c>
      <c r="D10" s="44">
        <v>633</v>
      </c>
      <c r="E10" s="99">
        <f aca="true" t="shared" si="1" ref="E10:E24">(C10-D10)/D10</f>
        <v>4.7330173775671405</v>
      </c>
      <c r="F10" s="44">
        <f t="shared" si="0"/>
        <v>2996</v>
      </c>
      <c r="G10" s="3"/>
    </row>
    <row r="11" spans="2:7" ht="12.75">
      <c r="B11" s="38" t="s">
        <v>100</v>
      </c>
      <c r="C11" s="41">
        <v>92</v>
      </c>
      <c r="D11" s="44">
        <v>-184</v>
      </c>
      <c r="E11" s="99">
        <f t="shared" si="1"/>
        <v>-1.5</v>
      </c>
      <c r="F11" s="44">
        <f t="shared" si="0"/>
        <v>276</v>
      </c>
      <c r="G11" s="3"/>
    </row>
    <row r="12" spans="2:7" ht="12.75">
      <c r="B12" s="38" t="s">
        <v>67</v>
      </c>
      <c r="C12" s="41">
        <v>1245</v>
      </c>
      <c r="D12" s="44">
        <v>-16</v>
      </c>
      <c r="E12" s="99">
        <f t="shared" si="1"/>
        <v>-78.8125</v>
      </c>
      <c r="F12" s="44">
        <f t="shared" si="0"/>
        <v>1261</v>
      </c>
      <c r="G12" s="3"/>
    </row>
    <row r="13" spans="2:7" ht="12.75">
      <c r="B13" s="38" t="s">
        <v>4</v>
      </c>
      <c r="C13" s="41">
        <v>-3383</v>
      </c>
      <c r="D13" s="44">
        <v>-395</v>
      </c>
      <c r="E13" s="99">
        <f t="shared" si="1"/>
        <v>7.564556962025317</v>
      </c>
      <c r="F13" s="44">
        <f t="shared" si="0"/>
        <v>-2988</v>
      </c>
      <c r="G13" s="3"/>
    </row>
    <row r="14" spans="2:7" ht="12.75">
      <c r="B14" s="38" t="s">
        <v>232</v>
      </c>
      <c r="C14" s="41">
        <v>-2400</v>
      </c>
      <c r="D14" s="44">
        <v>987</v>
      </c>
      <c r="E14" s="99">
        <f t="shared" si="1"/>
        <v>-3.43161094224924</v>
      </c>
      <c r="F14" s="44">
        <f t="shared" si="0"/>
        <v>-3387</v>
      </c>
      <c r="G14" s="3"/>
    </row>
    <row r="15" spans="2:7" ht="12.75">
      <c r="B15" s="92" t="s">
        <v>165</v>
      </c>
      <c r="C15" s="41">
        <v>2651</v>
      </c>
      <c r="D15" s="44">
        <v>784.4</v>
      </c>
      <c r="E15" s="99">
        <f t="shared" si="1"/>
        <v>2.379653238143804</v>
      </c>
      <c r="F15" s="44">
        <f t="shared" si="0"/>
        <v>1866.6</v>
      </c>
      <c r="G15" s="3"/>
    </row>
    <row r="16" spans="2:7" ht="12.75">
      <c r="B16" s="92" t="s">
        <v>164</v>
      </c>
      <c r="C16" s="41">
        <v>-5448</v>
      </c>
      <c r="D16" s="44">
        <v>-450.2</v>
      </c>
      <c r="E16" s="99">
        <f t="shared" si="1"/>
        <v>11.101288316303865</v>
      </c>
      <c r="F16" s="44">
        <f t="shared" si="0"/>
        <v>-4997.8</v>
      </c>
      <c r="G16" s="3"/>
    </row>
    <row r="17" spans="2:7" ht="12.75">
      <c r="B17" s="92" t="s">
        <v>184</v>
      </c>
      <c r="C17" s="41">
        <v>-748</v>
      </c>
      <c r="D17" s="44">
        <v>-616.5</v>
      </c>
      <c r="E17" s="99">
        <f t="shared" si="1"/>
        <v>0.21330089213300893</v>
      </c>
      <c r="F17" s="44">
        <f t="shared" si="0"/>
        <v>-131.5</v>
      </c>
      <c r="G17" s="3"/>
    </row>
    <row r="18" spans="2:7" ht="12.75">
      <c r="B18" s="92" t="s">
        <v>217</v>
      </c>
      <c r="C18" s="41">
        <v>-773</v>
      </c>
      <c r="D18" s="44">
        <v>749.7</v>
      </c>
      <c r="E18" s="99">
        <f t="shared" si="1"/>
        <v>-2.031079098305989</v>
      </c>
      <c r="F18" s="44">
        <f t="shared" si="0"/>
        <v>-1522.7</v>
      </c>
      <c r="G18" s="3"/>
    </row>
    <row r="19" spans="2:7" ht="12.75">
      <c r="B19" s="92" t="s">
        <v>166</v>
      </c>
      <c r="C19" s="41">
        <v>48</v>
      </c>
      <c r="D19" s="44">
        <v>27.5</v>
      </c>
      <c r="E19" s="99">
        <f t="shared" si="1"/>
        <v>0.7454545454545455</v>
      </c>
      <c r="F19" s="44">
        <f t="shared" si="0"/>
        <v>20.5</v>
      </c>
      <c r="G19" s="3"/>
    </row>
    <row r="20" spans="2:7" ht="12.75">
      <c r="B20" s="92" t="s">
        <v>260</v>
      </c>
      <c r="C20" s="41">
        <v>-120</v>
      </c>
      <c r="D20" s="44">
        <v>39.7</v>
      </c>
      <c r="E20" s="99">
        <f t="shared" si="1"/>
        <v>-4.0226700251889165</v>
      </c>
      <c r="F20" s="44">
        <f t="shared" si="0"/>
        <v>-159.7</v>
      </c>
      <c r="G20" s="3"/>
    </row>
    <row r="21" spans="2:7" ht="12.75">
      <c r="B21" s="92" t="s">
        <v>218</v>
      </c>
      <c r="C21" s="41">
        <v>287</v>
      </c>
      <c r="D21" s="44">
        <v>167</v>
      </c>
      <c r="E21" s="99">
        <f t="shared" si="1"/>
        <v>0.718562874251497</v>
      </c>
      <c r="F21" s="44">
        <f t="shared" si="0"/>
        <v>120</v>
      </c>
      <c r="G21" s="3"/>
    </row>
    <row r="22" spans="2:7" ht="12.75">
      <c r="B22" s="48" t="s">
        <v>261</v>
      </c>
      <c r="C22" s="41">
        <v>1584</v>
      </c>
      <c r="D22" s="44">
        <v>-7.8</v>
      </c>
      <c r="E22" s="99">
        <f t="shared" si="1"/>
        <v>-204.07692307692307</v>
      </c>
      <c r="F22" s="44">
        <f t="shared" si="0"/>
        <v>1591.8</v>
      </c>
      <c r="G22" s="3"/>
    </row>
    <row r="23" spans="2:7" ht="12.75">
      <c r="B23" s="92" t="s">
        <v>219</v>
      </c>
      <c r="C23" s="41">
        <v>119</v>
      </c>
      <c r="D23" s="44">
        <v>292.7</v>
      </c>
      <c r="E23" s="99">
        <f t="shared" si="1"/>
        <v>-0.5934403826443457</v>
      </c>
      <c r="F23" s="44">
        <f t="shared" si="0"/>
        <v>-173.7</v>
      </c>
      <c r="G23" s="3"/>
    </row>
    <row r="24" spans="2:7" ht="12.75">
      <c r="B24" s="80" t="s">
        <v>101</v>
      </c>
      <c r="C24" s="236">
        <v>4864</v>
      </c>
      <c r="D24" s="78">
        <v>3728</v>
      </c>
      <c r="E24" s="99">
        <f t="shared" si="1"/>
        <v>0.30472103004291845</v>
      </c>
      <c r="F24" s="44">
        <f t="shared" si="0"/>
        <v>1136</v>
      </c>
      <c r="G24" s="3"/>
    </row>
    <row r="25" spans="2:7" ht="15">
      <c r="B25" s="30"/>
      <c r="C25" s="41"/>
      <c r="D25" s="44"/>
      <c r="E25" s="44"/>
      <c r="F25" s="44"/>
      <c r="G25" s="3"/>
    </row>
    <row r="26" spans="2:7" ht="13.5" thickBot="1">
      <c r="B26" s="74" t="s">
        <v>102</v>
      </c>
      <c r="C26" s="237"/>
      <c r="D26" s="182"/>
      <c r="E26" s="182"/>
      <c r="F26" s="182"/>
      <c r="G26" s="3"/>
    </row>
    <row r="27" spans="2:7" ht="12.75">
      <c r="B27" s="38" t="s">
        <v>199</v>
      </c>
      <c r="C27" s="41">
        <v>-108</v>
      </c>
      <c r="D27" s="181">
        <v>-151</v>
      </c>
      <c r="E27" s="283">
        <f>(C27-D27)/D27</f>
        <v>-0.2847682119205298</v>
      </c>
      <c r="F27" s="181">
        <f aca="true" t="shared" si="2" ref="F27:F35">C27-D27</f>
        <v>43</v>
      </c>
      <c r="G27" s="3"/>
    </row>
    <row r="28" spans="2:7" ht="12.75">
      <c r="B28" s="38" t="s">
        <v>111</v>
      </c>
      <c r="C28" s="41">
        <v>-1371</v>
      </c>
      <c r="D28" s="44">
        <v>-1411</v>
      </c>
      <c r="E28" s="99">
        <f>(C28-D28)/D28</f>
        <v>-0.028348688873139617</v>
      </c>
      <c r="F28" s="44">
        <f t="shared" si="2"/>
        <v>40</v>
      </c>
      <c r="G28" s="3"/>
    </row>
    <row r="29" spans="2:7" ht="12.75">
      <c r="B29" s="38" t="s">
        <v>287</v>
      </c>
      <c r="C29" s="41">
        <v>63</v>
      </c>
      <c r="D29" s="44">
        <v>8</v>
      </c>
      <c r="E29" s="99">
        <f aca="true" t="shared" si="3" ref="E29:E34">(C29-D29)/D29</f>
        <v>6.875</v>
      </c>
      <c r="F29" s="44">
        <f t="shared" si="2"/>
        <v>55</v>
      </c>
      <c r="G29" s="3"/>
    </row>
    <row r="30" spans="2:7" ht="12.75">
      <c r="B30" s="111" t="s">
        <v>258</v>
      </c>
      <c r="C30" s="41">
        <v>-20</v>
      </c>
      <c r="D30" s="44">
        <v>-7</v>
      </c>
      <c r="E30" s="99">
        <f t="shared" si="3"/>
        <v>1.8571428571428572</v>
      </c>
      <c r="F30" s="44">
        <f t="shared" si="2"/>
        <v>-13</v>
      </c>
      <c r="G30" s="3"/>
    </row>
    <row r="31" spans="2:7" ht="12.75">
      <c r="B31" s="38" t="s">
        <v>250</v>
      </c>
      <c r="C31" s="41">
        <v>-35</v>
      </c>
      <c r="D31" s="44">
        <v>0</v>
      </c>
      <c r="E31" s="99"/>
      <c r="F31" s="44">
        <f t="shared" si="2"/>
        <v>-35</v>
      </c>
      <c r="G31" s="3"/>
    </row>
    <row r="32" spans="2:7" ht="12.75">
      <c r="B32" s="38" t="s">
        <v>251</v>
      </c>
      <c r="C32" s="41">
        <v>30</v>
      </c>
      <c r="D32" s="44">
        <v>0</v>
      </c>
      <c r="E32" s="99"/>
      <c r="F32" s="44">
        <f t="shared" si="2"/>
        <v>30</v>
      </c>
      <c r="G32" s="3"/>
    </row>
    <row r="33" spans="2:7" ht="12.75">
      <c r="B33" s="38" t="s">
        <v>289</v>
      </c>
      <c r="C33" s="41">
        <v>0</v>
      </c>
      <c r="D33" s="44">
        <v>0</v>
      </c>
      <c r="E33" s="99"/>
      <c r="F33" s="44">
        <f t="shared" si="2"/>
        <v>0</v>
      </c>
      <c r="G33" s="3"/>
    </row>
    <row r="34" spans="2:6" ht="12.75">
      <c r="B34" s="38" t="s">
        <v>2</v>
      </c>
      <c r="C34" s="41">
        <v>1</v>
      </c>
      <c r="D34" s="44">
        <v>-19</v>
      </c>
      <c r="E34" s="99">
        <f t="shared" si="3"/>
        <v>-1.0526315789473684</v>
      </c>
      <c r="F34" s="44">
        <f t="shared" si="2"/>
        <v>20</v>
      </c>
    </row>
    <row r="35" spans="2:6" ht="12.75">
      <c r="B35" s="80" t="s">
        <v>103</v>
      </c>
      <c r="C35" s="236">
        <v>-1440</v>
      </c>
      <c r="D35" s="78">
        <v>-1580</v>
      </c>
      <c r="E35" s="233">
        <f>(C35-D35)/D35</f>
        <v>-0.08860759493670886</v>
      </c>
      <c r="F35" s="233">
        <f t="shared" si="2"/>
        <v>140</v>
      </c>
    </row>
    <row r="36" spans="2:6" ht="15">
      <c r="B36" s="30"/>
      <c r="C36" s="41"/>
      <c r="D36" s="109"/>
      <c r="E36" s="44"/>
      <c r="F36" s="44"/>
    </row>
    <row r="37" spans="2:6" ht="13.5" thickBot="1">
      <c r="B37" s="74" t="s">
        <v>104</v>
      </c>
      <c r="C37" s="237"/>
      <c r="D37" s="182"/>
      <c r="E37" s="182"/>
      <c r="F37" s="182"/>
    </row>
    <row r="38" spans="2:6" ht="12.75">
      <c r="B38" s="38" t="s">
        <v>294</v>
      </c>
      <c r="C38" s="41">
        <v>0</v>
      </c>
      <c r="D38" s="181">
        <v>0</v>
      </c>
      <c r="E38" s="44"/>
      <c r="F38" s="44"/>
    </row>
    <row r="39" spans="2:6" ht="12.75">
      <c r="B39" s="38" t="s">
        <v>68</v>
      </c>
      <c r="C39" s="41">
        <v>0</v>
      </c>
      <c r="D39" s="44">
        <v>6</v>
      </c>
      <c r="E39" s="44">
        <f>(C39-D39)/D39</f>
        <v>-1</v>
      </c>
      <c r="F39" s="44">
        <f>C39-D39</f>
        <v>-6</v>
      </c>
    </row>
    <row r="40" spans="2:6" ht="12.75">
      <c r="B40" s="38" t="s">
        <v>295</v>
      </c>
      <c r="C40" s="41">
        <v>0</v>
      </c>
      <c r="D40" s="44">
        <v>0</v>
      </c>
      <c r="E40" s="44"/>
      <c r="F40" s="44"/>
    </row>
    <row r="41" spans="2:6" ht="12.75">
      <c r="B41" s="38" t="s">
        <v>69</v>
      </c>
      <c r="C41" s="41">
        <v>-5660</v>
      </c>
      <c r="D41" s="44">
        <v>-566</v>
      </c>
      <c r="E41" s="44">
        <f>(C41-D41)/D41</f>
        <v>9</v>
      </c>
      <c r="F41" s="44">
        <f>C41-D41</f>
        <v>-5094</v>
      </c>
    </row>
    <row r="42" spans="2:6" ht="12.75">
      <c r="B42" s="38" t="s">
        <v>288</v>
      </c>
      <c r="C42" s="41">
        <v>0</v>
      </c>
      <c r="D42" s="44">
        <v>0</v>
      </c>
      <c r="E42" s="44" t="e">
        <f>(C42-D42)/D42</f>
        <v>#DIV/0!</v>
      </c>
      <c r="F42" s="44">
        <f>C42-D42</f>
        <v>0</v>
      </c>
    </row>
    <row r="43" spans="2:6" ht="12.75">
      <c r="B43" s="38" t="s">
        <v>296</v>
      </c>
      <c r="C43" s="41">
        <v>0</v>
      </c>
      <c r="D43" s="44">
        <v>0</v>
      </c>
      <c r="E43" s="44"/>
      <c r="F43" s="44"/>
    </row>
    <row r="44" spans="2:6" ht="12.75">
      <c r="B44" s="38" t="s">
        <v>2</v>
      </c>
      <c r="C44" s="41">
        <v>-1</v>
      </c>
      <c r="D44" s="44">
        <v>10</v>
      </c>
      <c r="E44" s="44">
        <f>(C44-D44)/D44</f>
        <v>-1.1</v>
      </c>
      <c r="F44" s="44">
        <f>C44-D44</f>
        <v>-11</v>
      </c>
    </row>
    <row r="45" spans="2:8" ht="12.75">
      <c r="B45" s="80" t="s">
        <v>105</v>
      </c>
      <c r="C45" s="236">
        <v>-5661</v>
      </c>
      <c r="D45" s="78">
        <v>-550</v>
      </c>
      <c r="E45" s="78">
        <f>(C45-D45)/D45</f>
        <v>9.292727272727273</v>
      </c>
      <c r="F45" s="78">
        <f>C45-D45</f>
        <v>-5111</v>
      </c>
      <c r="H45" s="78"/>
    </row>
    <row r="46" spans="2:6" ht="15">
      <c r="B46" s="30"/>
      <c r="C46" s="41"/>
      <c r="D46" s="44"/>
      <c r="E46" s="44"/>
      <c r="F46" s="44"/>
    </row>
    <row r="47" spans="2:6" ht="13.5" thickBot="1">
      <c r="B47" s="74" t="s">
        <v>106</v>
      </c>
      <c r="C47" s="75">
        <v>-2237</v>
      </c>
      <c r="D47" s="77">
        <v>1598</v>
      </c>
      <c r="E47" s="77">
        <f aca="true" t="shared" si="4" ref="E47:E53">(C47-D47)/D47</f>
        <v>-2.3998748435544432</v>
      </c>
      <c r="F47" s="77">
        <f aca="true" t="shared" si="5" ref="F47:F53">C47-D47</f>
        <v>-3835</v>
      </c>
    </row>
    <row r="48" spans="2:6" ht="12.75">
      <c r="B48" s="38" t="s">
        <v>32</v>
      </c>
      <c r="C48" s="41">
        <v>11410</v>
      </c>
      <c r="D48" s="44">
        <v>7098</v>
      </c>
      <c r="E48" s="44">
        <f t="shared" si="4"/>
        <v>0.6074950690335306</v>
      </c>
      <c r="F48" s="44">
        <f t="shared" si="5"/>
        <v>4312</v>
      </c>
    </row>
    <row r="49" spans="2:6" ht="12.75">
      <c r="B49" s="38" t="s">
        <v>107</v>
      </c>
      <c r="C49" s="41">
        <v>-164</v>
      </c>
      <c r="D49" s="44">
        <v>334</v>
      </c>
      <c r="E49" s="46">
        <f t="shared" si="4"/>
        <v>-1.4910179640718564</v>
      </c>
      <c r="F49" s="46">
        <f t="shared" si="5"/>
        <v>-498</v>
      </c>
    </row>
    <row r="50" spans="2:6" ht="12.75">
      <c r="B50" s="111" t="s">
        <v>259</v>
      </c>
      <c r="C50" s="41">
        <v>-2</v>
      </c>
      <c r="D50" s="44">
        <v>-2</v>
      </c>
      <c r="E50" s="46">
        <f t="shared" si="4"/>
        <v>0</v>
      </c>
      <c r="F50" s="46">
        <f t="shared" si="5"/>
        <v>0</v>
      </c>
    </row>
    <row r="51" spans="2:6" ht="12.75">
      <c r="B51" s="111" t="s">
        <v>290</v>
      </c>
      <c r="C51" s="41">
        <v>1</v>
      </c>
      <c r="D51" s="44">
        <v>0</v>
      </c>
      <c r="E51" s="46" t="e">
        <f t="shared" si="4"/>
        <v>#DIV/0!</v>
      </c>
      <c r="F51" s="46">
        <f t="shared" si="5"/>
        <v>1</v>
      </c>
    </row>
    <row r="52" spans="2:6" ht="12.75">
      <c r="B52" s="80" t="s">
        <v>108</v>
      </c>
      <c r="C52" s="236">
        <v>9008</v>
      </c>
      <c r="D52" s="78">
        <v>9028</v>
      </c>
      <c r="E52" s="78">
        <f t="shared" si="4"/>
        <v>-0.002215330084182543</v>
      </c>
      <c r="F52" s="78">
        <f t="shared" si="5"/>
        <v>-20</v>
      </c>
    </row>
    <row r="53" spans="2:6" ht="15.75" customHeight="1">
      <c r="B53" s="111" t="s">
        <v>291</v>
      </c>
      <c r="C53" s="236">
        <v>3889</v>
      </c>
      <c r="D53" s="78">
        <v>1348</v>
      </c>
      <c r="E53" s="78">
        <f t="shared" si="4"/>
        <v>1.8850148367952522</v>
      </c>
      <c r="F53" s="78">
        <f t="shared" si="5"/>
        <v>2541</v>
      </c>
    </row>
    <row r="54" spans="2:6" ht="12.75">
      <c r="B54" s="179"/>
      <c r="C54" s="140"/>
      <c r="D54" s="140"/>
      <c r="E54" s="140"/>
      <c r="F54" s="140"/>
    </row>
    <row r="55" spans="2:4" ht="31.5" customHeight="1">
      <c r="B55" s="179"/>
      <c r="C55" s="3"/>
      <c r="D55" s="3"/>
    </row>
    <row r="56" spans="2:4" ht="15.75" customHeight="1">
      <c r="B56" s="2"/>
      <c r="C56" s="3"/>
      <c r="D56" s="3"/>
    </row>
    <row r="57" spans="2:4" ht="15.75" customHeight="1">
      <c r="B57" s="2"/>
      <c r="C57" s="3"/>
      <c r="D57" s="3"/>
    </row>
    <row r="58" spans="2:4" ht="12.75" customHeight="1">
      <c r="B58" s="2"/>
      <c r="C58" s="3"/>
      <c r="D58" s="3"/>
    </row>
    <row r="59" spans="2:4" ht="12.75" customHeight="1">
      <c r="B59" s="2"/>
      <c r="C59" s="3"/>
      <c r="D59" s="3"/>
    </row>
    <row r="60" spans="2:4" ht="12.75" customHeight="1">
      <c r="B60" s="2"/>
      <c r="C60" s="3"/>
      <c r="D60" s="3"/>
    </row>
    <row r="61" spans="2:4" ht="12.75" customHeight="1">
      <c r="B61" s="2"/>
      <c r="C61" s="3"/>
      <c r="D61" s="3"/>
    </row>
    <row r="62" spans="2:3" ht="12.75" customHeight="1">
      <c r="B62" s="2"/>
      <c r="C62" s="3"/>
    </row>
    <row r="63" spans="2:3" ht="12.75" customHeight="1">
      <c r="B63" s="2"/>
      <c r="C63" s="3"/>
    </row>
    <row r="64" spans="3:6" s="2" customFormat="1" ht="14.25" customHeight="1">
      <c r="C64" s="3"/>
      <c r="D64" s="3"/>
      <c r="E64" s="1"/>
      <c r="F64" s="1"/>
    </row>
    <row r="65" spans="3:6" s="2" customFormat="1" ht="12.75" customHeight="1">
      <c r="C65" s="3"/>
      <c r="D65" s="3"/>
      <c r="E65" s="1"/>
      <c r="F65" s="1"/>
    </row>
    <row r="66" spans="3:6" s="2" customFormat="1" ht="12.75">
      <c r="C66" s="3"/>
      <c r="D66" s="3"/>
      <c r="E66" s="1"/>
      <c r="F66" s="1"/>
    </row>
    <row r="67" spans="3:6" s="2" customFormat="1" ht="12.75" customHeight="1">
      <c r="C67" s="3"/>
      <c r="D67" s="3"/>
      <c r="E67" s="1"/>
      <c r="F67" s="1"/>
    </row>
    <row r="68" spans="3:6" s="2" customFormat="1" ht="12.75">
      <c r="C68" s="3"/>
      <c r="D68" s="3"/>
      <c r="E68" s="1"/>
      <c r="F68" s="1"/>
    </row>
    <row r="69" spans="3:6" s="2" customFormat="1" ht="12.75" customHeight="1">
      <c r="C69" s="3"/>
      <c r="D69" s="3"/>
      <c r="E69" s="1"/>
      <c r="F69" s="1"/>
    </row>
    <row r="70" spans="3:6" s="2" customFormat="1" ht="12.75">
      <c r="C70" s="3"/>
      <c r="D70" s="3"/>
      <c r="E70" s="1"/>
      <c r="F70" s="1"/>
    </row>
    <row r="71" spans="3:6" s="2" customFormat="1" ht="12.75">
      <c r="C71" s="3"/>
      <c r="D71" s="3"/>
      <c r="E71" s="1"/>
      <c r="F71" s="1"/>
    </row>
    <row r="72" spans="2:4" ht="12.75">
      <c r="B72" s="2"/>
      <c r="C72" s="3"/>
      <c r="D72" s="3"/>
    </row>
    <row r="73" spans="2:4" ht="12.75">
      <c r="B73" s="2"/>
      <c r="C73" s="3"/>
      <c r="D73" s="3"/>
    </row>
    <row r="74" spans="2:4" ht="12.75">
      <c r="B74" s="2"/>
      <c r="C74" s="3"/>
      <c r="D74" s="3"/>
    </row>
    <row r="75" spans="2:4" ht="12.75">
      <c r="B75" s="2"/>
      <c r="C75" s="3"/>
      <c r="D75" s="3"/>
    </row>
    <row r="76" spans="2:4" ht="12.75">
      <c r="B76" s="2"/>
      <c r="C76" s="3"/>
      <c r="D76" s="3"/>
    </row>
    <row r="77" spans="2:4" ht="12.75">
      <c r="B77" s="2"/>
      <c r="C77" s="3"/>
      <c r="D77" s="3"/>
    </row>
    <row r="78" spans="2:4" ht="12.75">
      <c r="B78" s="2"/>
      <c r="C78" s="3"/>
      <c r="D78" s="3"/>
    </row>
    <row r="79" spans="2:4" ht="12.75" customHeight="1">
      <c r="B79" s="2"/>
      <c r="C79" s="3"/>
      <c r="D79" s="3"/>
    </row>
    <row r="80" spans="2:4" ht="12.75" customHeight="1">
      <c r="B80" s="2"/>
      <c r="C80" s="3"/>
      <c r="D80" s="3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  <row r="93" spans="3:4" ht="12.75">
      <c r="C93" s="2"/>
      <c r="D93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6" width="20.7109375" style="1" customWidth="1"/>
    <col min="7" max="16384" width="9.140625" style="1" customWidth="1"/>
  </cols>
  <sheetData>
    <row r="1" spans="2:3" ht="23.25" customHeight="1">
      <c r="B1" s="33" t="s">
        <v>192</v>
      </c>
      <c r="C1" s="64"/>
    </row>
    <row r="2" spans="2:6" ht="15.75" customHeight="1">
      <c r="B2" s="68"/>
      <c r="C2" s="68"/>
      <c r="D2" s="68"/>
      <c r="E2" s="35"/>
      <c r="F2" s="35"/>
    </row>
    <row r="3" spans="2:6" ht="12.75">
      <c r="B3" s="2"/>
      <c r="C3" s="2"/>
      <c r="D3" s="24"/>
      <c r="E3" s="42"/>
      <c r="F3" s="42"/>
    </row>
    <row r="4" spans="2:6" ht="75.75" customHeight="1">
      <c r="B4" s="79" t="s">
        <v>112</v>
      </c>
      <c r="C4" s="71" t="s">
        <v>314</v>
      </c>
      <c r="D4" s="108" t="s">
        <v>263</v>
      </c>
      <c r="E4" s="72" t="s">
        <v>315</v>
      </c>
      <c r="F4" s="72" t="s">
        <v>316</v>
      </c>
    </row>
    <row r="5" spans="2:6" ht="12" customHeight="1">
      <c r="B5" s="67"/>
      <c r="C5" s="100" t="s">
        <v>195</v>
      </c>
      <c r="D5" s="98" t="s">
        <v>195</v>
      </c>
      <c r="E5" s="98" t="s">
        <v>80</v>
      </c>
      <c r="F5" s="98" t="s">
        <v>195</v>
      </c>
    </row>
    <row r="6" spans="2:6" ht="12" customHeight="1" thickBot="1">
      <c r="B6" s="101"/>
      <c r="C6" s="102"/>
      <c r="D6" s="104"/>
      <c r="E6" s="104"/>
      <c r="F6" s="104"/>
    </row>
    <row r="7" spans="2:6" ht="12.75">
      <c r="B7" s="80" t="s">
        <v>324</v>
      </c>
      <c r="C7" s="81">
        <v>41253</v>
      </c>
      <c r="D7" s="78">
        <v>10780</v>
      </c>
      <c r="E7" s="146">
        <f aca="true" t="shared" si="0" ref="E7:E17">_xlfn.IFERROR(C7/D7-1,"")</f>
        <v>2.826808905380334</v>
      </c>
      <c r="F7" s="78">
        <f aca="true" t="shared" si="1" ref="F7:F17">C7-D7</f>
        <v>30473</v>
      </c>
    </row>
    <row r="8" spans="2:6" ht="12.75">
      <c r="B8" s="38" t="s">
        <v>113</v>
      </c>
      <c r="C8" s="41">
        <v>39651</v>
      </c>
      <c r="D8" s="44">
        <v>10204</v>
      </c>
      <c r="E8" s="99">
        <f t="shared" si="0"/>
        <v>2.885829086632693</v>
      </c>
      <c r="F8" s="44">
        <f t="shared" si="1"/>
        <v>29447</v>
      </c>
    </row>
    <row r="9" spans="2:10" ht="12.75">
      <c r="B9" s="38" t="s">
        <v>114</v>
      </c>
      <c r="C9" s="41">
        <v>1359</v>
      </c>
      <c r="D9" s="44">
        <v>512</v>
      </c>
      <c r="E9" s="99">
        <f t="shared" si="0"/>
        <v>1.654296875</v>
      </c>
      <c r="F9" s="44">
        <f t="shared" si="1"/>
        <v>847</v>
      </c>
      <c r="J9" s="3"/>
    </row>
    <row r="10" spans="2:10" ht="12.75">
      <c r="B10" s="38" t="s">
        <v>115</v>
      </c>
      <c r="C10" s="41">
        <v>207</v>
      </c>
      <c r="D10" s="44">
        <v>48</v>
      </c>
      <c r="E10" s="99">
        <f t="shared" si="0"/>
        <v>3.3125</v>
      </c>
      <c r="F10" s="44">
        <f t="shared" si="1"/>
        <v>159</v>
      </c>
      <c r="J10" s="3"/>
    </row>
    <row r="11" spans="2:10" ht="13.5" thickBot="1">
      <c r="B11" s="38" t="s">
        <v>116</v>
      </c>
      <c r="C11" s="41">
        <v>36</v>
      </c>
      <c r="D11" s="44">
        <v>16</v>
      </c>
      <c r="E11" s="99">
        <f t="shared" si="0"/>
        <v>1.25</v>
      </c>
      <c r="F11" s="44">
        <f t="shared" si="1"/>
        <v>20</v>
      </c>
      <c r="J11" s="3"/>
    </row>
    <row r="12" spans="2:10" ht="12.75">
      <c r="B12" s="83" t="s">
        <v>325</v>
      </c>
      <c r="C12" s="193">
        <v>5946</v>
      </c>
      <c r="D12" s="84">
        <v>3942</v>
      </c>
      <c r="E12" s="204">
        <f t="shared" si="0"/>
        <v>0.5083713850837139</v>
      </c>
      <c r="F12" s="84">
        <f t="shared" si="1"/>
        <v>2004</v>
      </c>
      <c r="I12" s="3"/>
      <c r="J12" s="3"/>
    </row>
    <row r="13" spans="2:10" ht="12.75">
      <c r="B13" s="111" t="s">
        <v>266</v>
      </c>
      <c r="C13" s="41">
        <v>1687</v>
      </c>
      <c r="D13" s="44">
        <v>1617</v>
      </c>
      <c r="E13" s="99">
        <f t="shared" si="0"/>
        <v>0.04329004329004338</v>
      </c>
      <c r="F13" s="44">
        <f t="shared" si="1"/>
        <v>70</v>
      </c>
      <c r="I13" s="3"/>
      <c r="J13" s="3"/>
    </row>
    <row r="14" spans="2:10" ht="12.75">
      <c r="B14" s="38" t="s">
        <v>117</v>
      </c>
      <c r="C14" s="41">
        <v>948</v>
      </c>
      <c r="D14" s="44">
        <v>373</v>
      </c>
      <c r="E14" s="99">
        <f t="shared" si="0"/>
        <v>1.5415549597855227</v>
      </c>
      <c r="F14" s="44">
        <f t="shared" si="1"/>
        <v>575</v>
      </c>
      <c r="I14" s="3"/>
      <c r="J14" s="3"/>
    </row>
    <row r="15" spans="2:10" ht="12.75">
      <c r="B15" s="38" t="s">
        <v>118</v>
      </c>
      <c r="C15" s="41">
        <v>78</v>
      </c>
      <c r="D15" s="44">
        <v>39</v>
      </c>
      <c r="E15" s="99">
        <f t="shared" si="0"/>
        <v>1</v>
      </c>
      <c r="F15" s="44">
        <f t="shared" si="1"/>
        <v>39</v>
      </c>
      <c r="I15" s="3"/>
      <c r="J15" s="3"/>
    </row>
    <row r="16" spans="2:10" ht="12.75">
      <c r="B16" s="38" t="s">
        <v>119</v>
      </c>
      <c r="C16" s="41">
        <v>818</v>
      </c>
      <c r="D16" s="44">
        <v>650</v>
      </c>
      <c r="E16" s="99">
        <f t="shared" si="0"/>
        <v>0.2584615384615385</v>
      </c>
      <c r="F16" s="44">
        <f t="shared" si="1"/>
        <v>168</v>
      </c>
      <c r="I16" s="3"/>
      <c r="J16" s="3"/>
    </row>
    <row r="17" spans="2:10" ht="12.75">
      <c r="B17" s="38" t="s">
        <v>120</v>
      </c>
      <c r="C17" s="41">
        <v>1787</v>
      </c>
      <c r="D17" s="44">
        <v>859</v>
      </c>
      <c r="E17" s="99">
        <f t="shared" si="0"/>
        <v>1.080325960419092</v>
      </c>
      <c r="F17" s="44">
        <f t="shared" si="1"/>
        <v>928</v>
      </c>
      <c r="I17" s="3"/>
      <c r="J17" s="3"/>
    </row>
    <row r="18" spans="2:10" ht="12.75">
      <c r="B18" s="38" t="s">
        <v>121</v>
      </c>
      <c r="C18" s="41">
        <v>0</v>
      </c>
      <c r="D18" s="44">
        <v>0</v>
      </c>
      <c r="E18" s="99"/>
      <c r="F18" s="44"/>
      <c r="I18" s="3"/>
      <c r="J18" s="3"/>
    </row>
    <row r="19" spans="2:10" ht="12.75">
      <c r="B19" s="38" t="s">
        <v>122</v>
      </c>
      <c r="C19" s="41">
        <v>54</v>
      </c>
      <c r="D19" s="44">
        <v>14</v>
      </c>
      <c r="E19" s="99">
        <f aca="true" t="shared" si="2" ref="E19:E24">_xlfn.IFERROR(C19/D19-1,"")</f>
        <v>2.857142857142857</v>
      </c>
      <c r="F19" s="44">
        <f aca="true" t="shared" si="3" ref="F19:F24">C19-D19</f>
        <v>40</v>
      </c>
      <c r="I19" s="3"/>
      <c r="J19" s="3"/>
    </row>
    <row r="20" spans="2:10" ht="12.75">
      <c r="B20" s="38" t="s">
        <v>123</v>
      </c>
      <c r="C20" s="41">
        <v>76</v>
      </c>
      <c r="D20" s="44">
        <v>52</v>
      </c>
      <c r="E20" s="99">
        <f t="shared" si="2"/>
        <v>0.46153846153846145</v>
      </c>
      <c r="F20" s="44">
        <f t="shared" si="3"/>
        <v>24</v>
      </c>
      <c r="I20" s="3"/>
      <c r="J20" s="3"/>
    </row>
    <row r="21" spans="2:10" ht="12.75">
      <c r="B21" s="38" t="s">
        <v>124</v>
      </c>
      <c r="C21" s="41">
        <v>8</v>
      </c>
      <c r="D21" s="44">
        <v>8</v>
      </c>
      <c r="E21" s="99">
        <f t="shared" si="2"/>
        <v>0</v>
      </c>
      <c r="F21" s="44">
        <f t="shared" si="3"/>
        <v>0</v>
      </c>
      <c r="H21" s="3"/>
      <c r="I21" s="3"/>
      <c r="J21" s="3"/>
    </row>
    <row r="22" spans="2:10" ht="12.75">
      <c r="B22" s="38" t="s">
        <v>125</v>
      </c>
      <c r="C22" s="41">
        <v>56</v>
      </c>
      <c r="D22" s="44">
        <v>50</v>
      </c>
      <c r="E22" s="99">
        <f t="shared" si="2"/>
        <v>0.1200000000000001</v>
      </c>
      <c r="F22" s="44">
        <f t="shared" si="3"/>
        <v>6</v>
      </c>
      <c r="J22" s="3"/>
    </row>
    <row r="23" spans="2:6" ht="12.75">
      <c r="B23" s="38" t="s">
        <v>126</v>
      </c>
      <c r="C23" s="41">
        <v>238</v>
      </c>
      <c r="D23" s="44">
        <v>138</v>
      </c>
      <c r="E23" s="99">
        <f t="shared" si="2"/>
        <v>0.7246376811594204</v>
      </c>
      <c r="F23" s="44">
        <f t="shared" si="3"/>
        <v>100</v>
      </c>
    </row>
    <row r="24" spans="2:6" ht="13.5" thickBot="1">
      <c r="B24" s="38" t="s">
        <v>320</v>
      </c>
      <c r="C24" s="41">
        <v>196</v>
      </c>
      <c r="D24" s="44">
        <v>142</v>
      </c>
      <c r="E24" s="99">
        <f t="shared" si="2"/>
        <v>0.380281690140845</v>
      </c>
      <c r="F24" s="44">
        <f t="shared" si="3"/>
        <v>54</v>
      </c>
    </row>
    <row r="25" spans="2:6" ht="12.75">
      <c r="B25" s="83" t="s">
        <v>323</v>
      </c>
      <c r="C25" s="193">
        <v>200</v>
      </c>
      <c r="D25" s="84">
        <v>-169</v>
      </c>
      <c r="E25" s="204">
        <f aca="true" t="shared" si="4" ref="E25:E30">_xlfn.IFERROR(C25/D25-1,"")</f>
        <v>-2.1834319526627217</v>
      </c>
      <c r="F25" s="84">
        <f aca="true" t="shared" si="5" ref="F25:F30">C25-D25</f>
        <v>369</v>
      </c>
    </row>
    <row r="26" spans="2:6" ht="12.75">
      <c r="B26" s="38" t="s">
        <v>321</v>
      </c>
      <c r="C26" s="41">
        <v>1009</v>
      </c>
      <c r="D26" s="44">
        <v>0</v>
      </c>
      <c r="E26" s="99">
        <f t="shared" si="4"/>
      </c>
      <c r="F26" s="44">
        <f t="shared" si="5"/>
        <v>1009</v>
      </c>
    </row>
    <row r="27" spans="2:6" ht="12.75">
      <c r="B27" s="38" t="s">
        <v>322</v>
      </c>
      <c r="C27" s="41">
        <v>51</v>
      </c>
      <c r="D27" s="44">
        <v>0</v>
      </c>
      <c r="E27" s="99">
        <f t="shared" si="4"/>
      </c>
      <c r="F27" s="44">
        <f t="shared" si="5"/>
        <v>51</v>
      </c>
    </row>
    <row r="28" spans="2:6" ht="12.75">
      <c r="B28" s="38" t="s">
        <v>331</v>
      </c>
      <c r="C28" s="41">
        <v>-867</v>
      </c>
      <c r="D28" s="44">
        <v>-175</v>
      </c>
      <c r="E28" s="99">
        <f t="shared" si="4"/>
        <v>3.9542857142857146</v>
      </c>
      <c r="F28" s="44">
        <f t="shared" si="5"/>
        <v>-692</v>
      </c>
    </row>
    <row r="29" spans="2:6" ht="12.75">
      <c r="B29" s="38" t="s">
        <v>74</v>
      </c>
      <c r="C29" s="41">
        <v>7</v>
      </c>
      <c r="D29" s="44">
        <v>6</v>
      </c>
      <c r="E29" s="99">
        <f t="shared" si="4"/>
        <v>0.16666666666666674</v>
      </c>
      <c r="F29" s="44">
        <f t="shared" si="5"/>
        <v>1</v>
      </c>
    </row>
    <row r="30" spans="2:6" ht="13.5" thickBot="1">
      <c r="B30" s="38"/>
      <c r="C30" s="41"/>
      <c r="D30" s="44"/>
      <c r="E30" s="99">
        <f t="shared" si="4"/>
      </c>
      <c r="F30" s="44">
        <f t="shared" si="5"/>
        <v>0</v>
      </c>
    </row>
    <row r="31" spans="2:6" ht="15.75" customHeight="1">
      <c r="B31" s="83" t="s">
        <v>313</v>
      </c>
      <c r="C31" s="193">
        <v>47399</v>
      </c>
      <c r="D31" s="84">
        <v>14553</v>
      </c>
      <c r="E31" s="204">
        <f>_xlfn.IFERROR(C31/D31-1,"")</f>
        <v>2.256991685563114</v>
      </c>
      <c r="F31" s="84">
        <f>C31-D31</f>
        <v>32846</v>
      </c>
    </row>
    <row r="32" ht="12.75">
      <c r="D32" s="109"/>
    </row>
    <row r="33" ht="12.75">
      <c r="D33" s="109"/>
    </row>
    <row r="34" ht="12.75" customHeight="1">
      <c r="D34" s="109"/>
    </row>
    <row r="35" spans="4:6" ht="12.75">
      <c r="D35" s="110"/>
      <c r="E35" s="3"/>
      <c r="F35" s="3"/>
    </row>
    <row r="36" ht="12.75" customHeight="1">
      <c r="D36" s="109"/>
    </row>
    <row r="37" ht="13.5" customHeight="1">
      <c r="D37" s="10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8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6" width="20.7109375" style="1" customWidth="1"/>
    <col min="7" max="7" width="17.7109375" style="1" customWidth="1"/>
    <col min="8" max="8" width="18.28125" style="1" customWidth="1"/>
    <col min="9" max="9" width="18.57421875" style="1" customWidth="1"/>
    <col min="10" max="16384" width="9.140625" style="1" customWidth="1"/>
  </cols>
  <sheetData>
    <row r="1" ht="23.25" customHeight="1">
      <c r="B1" s="33" t="s">
        <v>192</v>
      </c>
    </row>
    <row r="2" spans="2:6" ht="15.75" customHeight="1">
      <c r="B2" s="68"/>
      <c r="C2" s="68"/>
      <c r="D2" s="68"/>
      <c r="E2" s="35"/>
      <c r="F2" s="35"/>
    </row>
    <row r="3" spans="2:6" ht="12.75">
      <c r="B3" s="2"/>
      <c r="C3" s="2"/>
      <c r="D3" s="24"/>
      <c r="E3" s="42"/>
      <c r="F3" s="42"/>
    </row>
    <row r="4" spans="2:6" ht="75.75" customHeight="1">
      <c r="B4" s="79" t="s">
        <v>127</v>
      </c>
      <c r="C4" s="71" t="s">
        <v>314</v>
      </c>
      <c r="D4" s="108" t="s">
        <v>263</v>
      </c>
      <c r="E4" s="72" t="s">
        <v>315</v>
      </c>
      <c r="F4" s="72" t="s">
        <v>316</v>
      </c>
    </row>
    <row r="5" spans="2:5" ht="12" customHeight="1">
      <c r="B5" s="67"/>
      <c r="C5" s="100" t="s">
        <v>195</v>
      </c>
      <c r="D5" s="98" t="s">
        <v>195</v>
      </c>
      <c r="E5" s="3"/>
    </row>
    <row r="6" spans="2:6" ht="12" customHeight="1" thickBot="1">
      <c r="B6" s="101"/>
      <c r="C6" s="102"/>
      <c r="D6" s="104"/>
      <c r="E6" s="104"/>
      <c r="F6" s="104"/>
    </row>
    <row r="7" spans="2:6" ht="12.75">
      <c r="B7" s="80" t="s">
        <v>26</v>
      </c>
      <c r="C7" s="81">
        <v>-34266</v>
      </c>
      <c r="D7" s="78">
        <v>-8543</v>
      </c>
      <c r="E7" s="146">
        <f aca="true" t="shared" si="0" ref="E7:E35">_xlfn.IFERROR(C7/D7-1,"")</f>
        <v>3.0110031604822662</v>
      </c>
      <c r="F7" s="78">
        <f aca="true" t="shared" si="1" ref="F7:F35">C7-D7</f>
        <v>-25723</v>
      </c>
    </row>
    <row r="8" spans="2:6" ht="12.75">
      <c r="B8" s="38" t="s">
        <v>128</v>
      </c>
      <c r="C8" s="41">
        <v>-34379</v>
      </c>
      <c r="D8" s="44">
        <v>-8692</v>
      </c>
      <c r="E8" s="99">
        <f t="shared" si="0"/>
        <v>2.95524620340543</v>
      </c>
      <c r="F8" s="44">
        <f t="shared" si="1"/>
        <v>-25687</v>
      </c>
    </row>
    <row r="9" spans="2:6" ht="12.75">
      <c r="B9" s="38" t="s">
        <v>140</v>
      </c>
      <c r="C9" s="41">
        <v>113</v>
      </c>
      <c r="D9" s="44">
        <v>149</v>
      </c>
      <c r="E9" s="99">
        <f t="shared" si="0"/>
        <v>-0.24161073825503354</v>
      </c>
      <c r="F9" s="44">
        <f t="shared" si="1"/>
        <v>-36</v>
      </c>
    </row>
    <row r="10" spans="2:11" ht="13.5" thickBot="1">
      <c r="B10" s="80" t="s">
        <v>244</v>
      </c>
      <c r="C10" s="81">
        <v>0</v>
      </c>
      <c r="D10" s="78">
        <v>0</v>
      </c>
      <c r="E10" s="78">
        <f t="shared" si="0"/>
      </c>
      <c r="F10" s="78">
        <f t="shared" si="1"/>
        <v>0</v>
      </c>
      <c r="K10" s="3"/>
    </row>
    <row r="11" spans="2:11" ht="12.75">
      <c r="B11" s="83" t="s">
        <v>73</v>
      </c>
      <c r="C11" s="193">
        <v>-1184</v>
      </c>
      <c r="D11" s="84">
        <v>-1090</v>
      </c>
      <c r="E11" s="204">
        <f t="shared" si="0"/>
        <v>0.0862385321100918</v>
      </c>
      <c r="F11" s="84">
        <f t="shared" si="1"/>
        <v>-94</v>
      </c>
      <c r="K11" s="3"/>
    </row>
    <row r="12" spans="2:11" ht="12.75">
      <c r="B12" s="38" t="s">
        <v>129</v>
      </c>
      <c r="C12" s="41">
        <v>-334</v>
      </c>
      <c r="D12" s="44">
        <v>-376</v>
      </c>
      <c r="E12" s="99">
        <f t="shared" si="0"/>
        <v>-0.11170212765957444</v>
      </c>
      <c r="F12" s="44">
        <f t="shared" si="1"/>
        <v>42</v>
      </c>
      <c r="K12" s="3"/>
    </row>
    <row r="13" spans="2:11" ht="12.75">
      <c r="B13" s="38" t="s">
        <v>130</v>
      </c>
      <c r="C13" s="41">
        <v>-709</v>
      </c>
      <c r="D13" s="44">
        <v>-589</v>
      </c>
      <c r="E13" s="99">
        <f t="shared" si="0"/>
        <v>0.2037351443123938</v>
      </c>
      <c r="F13" s="44">
        <f t="shared" si="1"/>
        <v>-120</v>
      </c>
      <c r="J13" s="3"/>
      <c r="K13" s="3"/>
    </row>
    <row r="14" spans="2:11" ht="13.5" thickBot="1">
      <c r="B14" s="38" t="s">
        <v>131</v>
      </c>
      <c r="C14" s="41">
        <v>-141</v>
      </c>
      <c r="D14" s="44">
        <v>-125</v>
      </c>
      <c r="E14" s="99">
        <f t="shared" si="0"/>
        <v>0.1279999999999999</v>
      </c>
      <c r="F14" s="44">
        <f t="shared" si="1"/>
        <v>-16</v>
      </c>
      <c r="J14" s="3"/>
      <c r="K14" s="3"/>
    </row>
    <row r="15" spans="2:11" ht="12.75">
      <c r="B15" s="83" t="s">
        <v>14</v>
      </c>
      <c r="C15" s="193">
        <v>-887</v>
      </c>
      <c r="D15" s="84">
        <v>-837</v>
      </c>
      <c r="E15" s="204">
        <f t="shared" si="0"/>
        <v>0.05973715651135003</v>
      </c>
      <c r="F15" s="84">
        <f t="shared" si="1"/>
        <v>-50</v>
      </c>
      <c r="J15" s="3"/>
      <c r="K15" s="3"/>
    </row>
    <row r="16" spans="2:11" ht="12.75">
      <c r="B16" s="38" t="s">
        <v>132</v>
      </c>
      <c r="C16" s="41">
        <v>-599</v>
      </c>
      <c r="D16" s="44">
        <v>-576</v>
      </c>
      <c r="E16" s="99">
        <f t="shared" si="0"/>
        <v>0.03993055555555558</v>
      </c>
      <c r="F16" s="44">
        <f t="shared" si="1"/>
        <v>-23</v>
      </c>
      <c r="J16" s="3"/>
      <c r="K16" s="3"/>
    </row>
    <row r="17" spans="2:11" ht="12.75">
      <c r="B17" s="38" t="s">
        <v>133</v>
      </c>
      <c r="C17" s="41">
        <v>-113</v>
      </c>
      <c r="D17" s="44">
        <v>-105</v>
      </c>
      <c r="E17" s="99">
        <f t="shared" si="0"/>
        <v>0.07619047619047614</v>
      </c>
      <c r="F17" s="44">
        <f t="shared" si="1"/>
        <v>-8</v>
      </c>
      <c r="J17" s="3"/>
      <c r="K17" s="3"/>
    </row>
    <row r="18" spans="2:11" ht="12.75">
      <c r="B18" s="38" t="s">
        <v>141</v>
      </c>
      <c r="C18" s="41">
        <v>-33</v>
      </c>
      <c r="D18" s="44">
        <v>-17</v>
      </c>
      <c r="E18" s="99">
        <f t="shared" si="0"/>
        <v>0.9411764705882353</v>
      </c>
      <c r="F18" s="44">
        <f t="shared" si="1"/>
        <v>-16</v>
      </c>
      <c r="J18" s="3"/>
      <c r="K18" s="3"/>
    </row>
    <row r="19" spans="2:11" ht="13.5" thickBot="1">
      <c r="B19" s="38" t="s">
        <v>134</v>
      </c>
      <c r="C19" s="41">
        <v>-142</v>
      </c>
      <c r="D19" s="44">
        <v>-139</v>
      </c>
      <c r="E19" s="99">
        <f t="shared" si="0"/>
        <v>0.021582733812949728</v>
      </c>
      <c r="F19" s="44">
        <f t="shared" si="1"/>
        <v>-3</v>
      </c>
      <c r="J19" s="3"/>
      <c r="K19" s="3"/>
    </row>
    <row r="20" spans="2:11" ht="13.5" thickBot="1">
      <c r="B20" s="83" t="s">
        <v>29</v>
      </c>
      <c r="C20" s="193">
        <v>-359</v>
      </c>
      <c r="D20" s="84">
        <v>-269</v>
      </c>
      <c r="E20" s="282">
        <f t="shared" si="0"/>
        <v>0.33457249070631967</v>
      </c>
      <c r="F20" s="115">
        <f t="shared" si="1"/>
        <v>-90</v>
      </c>
      <c r="J20" s="3"/>
      <c r="K20" s="3"/>
    </row>
    <row r="21" spans="2:11" ht="12.75">
      <c r="B21" s="83" t="s">
        <v>74</v>
      </c>
      <c r="C21" s="193">
        <v>-780</v>
      </c>
      <c r="D21" s="84">
        <v>-404</v>
      </c>
      <c r="E21" s="99">
        <f t="shared" si="0"/>
        <v>0.9306930693069306</v>
      </c>
      <c r="F21" s="44">
        <f t="shared" si="1"/>
        <v>-376</v>
      </c>
      <c r="J21" s="3"/>
      <c r="K21" s="3"/>
    </row>
    <row r="22" spans="2:11" ht="12.75">
      <c r="B22" s="38" t="s">
        <v>185</v>
      </c>
      <c r="C22" s="41">
        <v>-94</v>
      </c>
      <c r="D22" s="44">
        <v>-85</v>
      </c>
      <c r="E22" s="99">
        <f t="shared" si="0"/>
        <v>0.10588235294117654</v>
      </c>
      <c r="F22" s="44">
        <f t="shared" si="1"/>
        <v>-9</v>
      </c>
      <c r="J22" s="3"/>
      <c r="K22" s="3"/>
    </row>
    <row r="23" spans="2:11" ht="12.75">
      <c r="B23" s="38" t="s">
        <v>135</v>
      </c>
      <c r="C23" s="41">
        <v>-31</v>
      </c>
      <c r="D23" s="44">
        <v>-43</v>
      </c>
      <c r="E23" s="99">
        <f t="shared" si="0"/>
        <v>-0.2790697674418605</v>
      </c>
      <c r="F23" s="44">
        <f t="shared" si="1"/>
        <v>12</v>
      </c>
      <c r="J23" s="3"/>
      <c r="K23" s="3"/>
    </row>
    <row r="24" spans="2:11" ht="12.75">
      <c r="B24" s="38" t="s">
        <v>136</v>
      </c>
      <c r="C24" s="41">
        <v>-125</v>
      </c>
      <c r="D24" s="44">
        <v>-67</v>
      </c>
      <c r="E24" s="99">
        <f t="shared" si="0"/>
        <v>0.8656716417910448</v>
      </c>
      <c r="F24" s="44">
        <f t="shared" si="1"/>
        <v>-58</v>
      </c>
      <c r="J24" s="3"/>
      <c r="K24" s="3"/>
    </row>
    <row r="25" spans="2:11" ht="12.75">
      <c r="B25" s="38" t="s">
        <v>137</v>
      </c>
      <c r="C25" s="41">
        <v>-27</v>
      </c>
      <c r="D25" s="44">
        <v>-20</v>
      </c>
      <c r="E25" s="99">
        <f t="shared" si="0"/>
        <v>0.3500000000000001</v>
      </c>
      <c r="F25" s="44">
        <f t="shared" si="1"/>
        <v>-7</v>
      </c>
      <c r="J25" s="3"/>
      <c r="K25" s="3"/>
    </row>
    <row r="26" spans="2:11" ht="13.5" thickBot="1">
      <c r="B26" s="38" t="s">
        <v>138</v>
      </c>
      <c r="C26" s="41">
        <v>-503</v>
      </c>
      <c r="D26" s="44">
        <v>-189</v>
      </c>
      <c r="E26" s="99">
        <f t="shared" si="0"/>
        <v>1.6613756613756614</v>
      </c>
      <c r="F26" s="44">
        <f t="shared" si="1"/>
        <v>-314</v>
      </c>
      <c r="G26" s="3"/>
      <c r="J26" s="3"/>
      <c r="K26" s="3"/>
    </row>
    <row r="27" spans="2:11" ht="13.5" thickBot="1">
      <c r="B27" s="83" t="s">
        <v>75</v>
      </c>
      <c r="C27" s="193">
        <v>-819</v>
      </c>
      <c r="D27" s="84">
        <v>-633</v>
      </c>
      <c r="E27" s="282">
        <f t="shared" si="0"/>
        <v>0.29383886255924163</v>
      </c>
      <c r="F27" s="115">
        <f t="shared" si="1"/>
        <v>-186</v>
      </c>
      <c r="G27" s="3"/>
      <c r="J27" s="3"/>
      <c r="K27" s="3"/>
    </row>
    <row r="28" spans="2:6" ht="12.75">
      <c r="B28" s="83" t="s">
        <v>200</v>
      </c>
      <c r="C28" s="193">
        <v>-18</v>
      </c>
      <c r="D28" s="84">
        <v>16</v>
      </c>
      <c r="E28" s="204">
        <f t="shared" si="0"/>
        <v>-2.125</v>
      </c>
      <c r="F28" s="84">
        <f t="shared" si="1"/>
        <v>-34</v>
      </c>
    </row>
    <row r="29" spans="2:6" ht="12.75">
      <c r="B29" s="38" t="s">
        <v>201</v>
      </c>
      <c r="C29" s="41">
        <v>-73</v>
      </c>
      <c r="D29" s="44">
        <v>-260</v>
      </c>
      <c r="E29" s="99">
        <f t="shared" si="0"/>
        <v>-0.7192307692307692</v>
      </c>
      <c r="F29" s="44">
        <f t="shared" si="1"/>
        <v>187</v>
      </c>
    </row>
    <row r="30" spans="2:6" ht="12.75">
      <c r="B30" s="38" t="s">
        <v>139</v>
      </c>
      <c r="C30" s="41">
        <v>55</v>
      </c>
      <c r="D30" s="44">
        <v>276</v>
      </c>
      <c r="E30" s="99">
        <f t="shared" si="0"/>
        <v>-0.8007246376811594</v>
      </c>
      <c r="F30" s="44">
        <f t="shared" si="1"/>
        <v>-221</v>
      </c>
    </row>
    <row r="31" spans="2:6" ht="13.5" thickBot="1">
      <c r="B31" s="38" t="s">
        <v>175</v>
      </c>
      <c r="C31" s="41">
        <v>0</v>
      </c>
      <c r="D31" s="44">
        <v>0</v>
      </c>
      <c r="E31" s="44">
        <f t="shared" si="0"/>
      </c>
      <c r="F31" s="44">
        <f t="shared" si="1"/>
        <v>0</v>
      </c>
    </row>
    <row r="32" spans="2:6" ht="13.5" thickBot="1">
      <c r="B32" s="83" t="s">
        <v>21</v>
      </c>
      <c r="C32" s="193">
        <v>-1588</v>
      </c>
      <c r="D32" s="84">
        <v>-956</v>
      </c>
      <c r="E32" s="282">
        <f t="shared" si="0"/>
        <v>0.6610878661087867</v>
      </c>
      <c r="F32" s="115">
        <f t="shared" si="1"/>
        <v>-632</v>
      </c>
    </row>
    <row r="33" spans="2:11" ht="13.5" thickBot="1">
      <c r="B33" s="83" t="s">
        <v>76</v>
      </c>
      <c r="C33" s="193">
        <v>319</v>
      </c>
      <c r="D33" s="84">
        <v>316</v>
      </c>
      <c r="E33" s="282">
        <f t="shared" si="0"/>
        <v>0.009493670886076</v>
      </c>
      <c r="F33" s="115">
        <f t="shared" si="1"/>
        <v>3</v>
      </c>
      <c r="G33" s="3"/>
      <c r="J33" s="3"/>
      <c r="K33" s="3"/>
    </row>
    <row r="34" spans="2:11" ht="13.5" thickBot="1">
      <c r="B34" s="83" t="s">
        <v>1</v>
      </c>
      <c r="C34" s="193">
        <v>193</v>
      </c>
      <c r="D34" s="84">
        <v>284</v>
      </c>
      <c r="E34" s="282">
        <f t="shared" si="0"/>
        <v>-0.3204225352112676</v>
      </c>
      <c r="F34" s="115">
        <f t="shared" si="1"/>
        <v>-91</v>
      </c>
      <c r="G34" s="3"/>
      <c r="J34" s="3"/>
      <c r="K34" s="3"/>
    </row>
    <row r="35" spans="2:6" ht="12.75">
      <c r="B35" s="83" t="s">
        <v>207</v>
      </c>
      <c r="C35" s="193">
        <v>-39389</v>
      </c>
      <c r="D35" s="84">
        <v>-12116</v>
      </c>
      <c r="E35" s="204">
        <f t="shared" si="0"/>
        <v>2.25099042588313</v>
      </c>
      <c r="F35" s="84">
        <f t="shared" si="1"/>
        <v>-27273</v>
      </c>
    </row>
    <row r="36" ht="15.75" customHeight="1">
      <c r="C36" s="3"/>
    </row>
    <row r="37" spans="2:4" ht="22.5" customHeight="1">
      <c r="B37" s="179"/>
      <c r="C37" s="220"/>
      <c r="D37" s="220"/>
    </row>
    <row r="38" ht="15.75" customHeight="1">
      <c r="C38" s="3"/>
    </row>
    <row r="39" ht="15.75" customHeight="1"/>
    <row r="40" spans="2:11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</row>
    <row r="50" ht="12.75" customHeight="1"/>
    <row r="51" ht="12.75" customHeight="1"/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65"/>
  <sheetViews>
    <sheetView showGridLines="0" zoomScale="85" zoomScaleNormal="85" zoomScalePageLayoutView="0" workbookViewId="0" topLeftCell="A10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1" width="20.7109375" style="1" customWidth="1"/>
    <col min="12" max="12" width="17.7109375" style="1" customWidth="1"/>
    <col min="13" max="16384" width="9.140625" style="1" customWidth="1"/>
  </cols>
  <sheetData>
    <row r="1" spans="2:11" ht="23.25" customHeight="1">
      <c r="B1" s="33" t="s">
        <v>192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15.75" customHeight="1">
      <c r="B2" s="68"/>
      <c r="C2" s="68"/>
      <c r="D2" s="68"/>
      <c r="E2" s="68"/>
      <c r="F2" s="68"/>
      <c r="G2" s="68"/>
      <c r="H2" s="35"/>
      <c r="I2" s="35"/>
      <c r="J2" s="35"/>
      <c r="K2" s="35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2" ht="46.5">
      <c r="B4" s="79" t="s">
        <v>265</v>
      </c>
      <c r="C4" s="71" t="s">
        <v>314</v>
      </c>
      <c r="D4" s="108">
        <v>2021</v>
      </c>
      <c r="E4" s="108" t="s">
        <v>285</v>
      </c>
      <c r="F4" s="108" t="s">
        <v>282</v>
      </c>
      <c r="G4" s="71" t="s">
        <v>263</v>
      </c>
      <c r="H4" s="108">
        <v>2020</v>
      </c>
      <c r="I4" s="108" t="s">
        <v>249</v>
      </c>
      <c r="J4" s="108" t="s">
        <v>243</v>
      </c>
      <c r="K4" s="108" t="s">
        <v>236</v>
      </c>
      <c r="L4" s="3"/>
    </row>
    <row r="5" spans="2:12" ht="12.75">
      <c r="B5" s="67"/>
      <c r="C5" s="100" t="s">
        <v>195</v>
      </c>
      <c r="D5" s="98" t="s">
        <v>195</v>
      </c>
      <c r="E5" s="98" t="s">
        <v>195</v>
      </c>
      <c r="F5" s="98" t="s">
        <v>195</v>
      </c>
      <c r="G5" s="100" t="s">
        <v>195</v>
      </c>
      <c r="H5" s="98" t="s">
        <v>195</v>
      </c>
      <c r="I5" s="98" t="s">
        <v>195</v>
      </c>
      <c r="J5" s="98" t="s">
        <v>195</v>
      </c>
      <c r="K5" s="98" t="s">
        <v>195</v>
      </c>
      <c r="L5" s="3"/>
    </row>
    <row r="6" spans="2:12" ht="13.5" thickBot="1">
      <c r="B6" s="101"/>
      <c r="C6" s="103"/>
      <c r="D6" s="105"/>
      <c r="E6" s="105"/>
      <c r="F6" s="105"/>
      <c r="G6" s="103"/>
      <c r="H6" s="105"/>
      <c r="I6" s="105"/>
      <c r="J6" s="105"/>
      <c r="K6" s="105"/>
      <c r="L6" s="3"/>
    </row>
    <row r="7" spans="2:12" ht="12.75">
      <c r="B7" s="149" t="s">
        <v>221</v>
      </c>
      <c r="C7" s="141">
        <v>-495</v>
      </c>
      <c r="D7" s="142">
        <v>1303</v>
      </c>
      <c r="E7" s="142">
        <f aca="true" t="shared" si="0" ref="E7:K7">SUM(E8,E12)</f>
        <v>-976</v>
      </c>
      <c r="F7" s="142">
        <f t="shared" si="0"/>
        <v>-225</v>
      </c>
      <c r="G7" s="141">
        <f t="shared" si="0"/>
        <v>-184</v>
      </c>
      <c r="H7" s="142">
        <f t="shared" si="0"/>
        <v>980</v>
      </c>
      <c r="I7" s="142">
        <f t="shared" si="0"/>
        <v>860</v>
      </c>
      <c r="J7" s="142">
        <f t="shared" si="0"/>
        <v>876</v>
      </c>
      <c r="K7" s="142">
        <f t="shared" si="0"/>
        <v>867</v>
      </c>
      <c r="L7" s="3"/>
    </row>
    <row r="8" spans="2:11" ht="12" customHeight="1">
      <c r="B8" s="172" t="s">
        <v>187</v>
      </c>
      <c r="C8" s="143">
        <v>259</v>
      </c>
      <c r="D8" s="144">
        <v>410</v>
      </c>
      <c r="E8" s="144">
        <v>-916</v>
      </c>
      <c r="F8" s="144">
        <v>-66</v>
      </c>
      <c r="G8" s="143">
        <v>-158</v>
      </c>
      <c r="H8" s="144">
        <v>214</v>
      </c>
      <c r="I8" s="144">
        <v>75</v>
      </c>
      <c r="J8" s="144">
        <v>112</v>
      </c>
      <c r="K8" s="144">
        <v>202</v>
      </c>
    </row>
    <row r="9" spans="2:11" ht="12" customHeight="1">
      <c r="B9" s="38" t="s">
        <v>188</v>
      </c>
      <c r="C9" s="143">
        <v>2</v>
      </c>
      <c r="D9" s="144">
        <v>0</v>
      </c>
      <c r="E9" s="144">
        <v>4</v>
      </c>
      <c r="F9" s="144">
        <v>4</v>
      </c>
      <c r="G9" s="143">
        <v>9</v>
      </c>
      <c r="H9" s="144">
        <v>12</v>
      </c>
      <c r="I9" s="144">
        <v>-2</v>
      </c>
      <c r="J9" s="144">
        <v>1</v>
      </c>
      <c r="K9" s="144">
        <v>-4</v>
      </c>
    </row>
    <row r="10" spans="2:15" ht="12.75" customHeight="1">
      <c r="B10" s="38" t="s">
        <v>252</v>
      </c>
      <c r="C10" s="143">
        <v>257</v>
      </c>
      <c r="D10" s="144">
        <v>410</v>
      </c>
      <c r="E10" s="144">
        <v>-920</v>
      </c>
      <c r="F10" s="144">
        <v>-70</v>
      </c>
      <c r="G10" s="143">
        <v>-167</v>
      </c>
      <c r="H10" s="144">
        <v>202</v>
      </c>
      <c r="I10" s="144">
        <v>77</v>
      </c>
      <c r="J10" s="144">
        <v>111</v>
      </c>
      <c r="K10" s="144">
        <v>206</v>
      </c>
      <c r="L10" s="3"/>
      <c r="O10" s="3"/>
    </row>
    <row r="11" spans="2:15" ht="12.75" customHeight="1">
      <c r="B11" s="38"/>
      <c r="C11" s="143"/>
      <c r="D11" s="144"/>
      <c r="E11" s="144"/>
      <c r="F11" s="144"/>
      <c r="G11" s="143"/>
      <c r="H11" s="144"/>
      <c r="I11" s="144"/>
      <c r="J11" s="144"/>
      <c r="K11" s="144"/>
      <c r="O11" s="3"/>
    </row>
    <row r="12" spans="2:15" ht="12.75" customHeight="1">
      <c r="B12" s="172" t="s">
        <v>297</v>
      </c>
      <c r="C12" s="143">
        <v>-754</v>
      </c>
      <c r="D12" s="144">
        <v>893</v>
      </c>
      <c r="E12" s="144">
        <f aca="true" t="shared" si="1" ref="E12:K12">SUM(E13:E14)</f>
        <v>-60</v>
      </c>
      <c r="F12" s="144">
        <f t="shared" si="1"/>
        <v>-159</v>
      </c>
      <c r="G12" s="143">
        <f t="shared" si="1"/>
        <v>-26</v>
      </c>
      <c r="H12" s="144">
        <f>SUM(H13:H14)</f>
        <v>766</v>
      </c>
      <c r="I12" s="144">
        <f>SUM(I13:I14)</f>
        <v>785</v>
      </c>
      <c r="J12" s="144">
        <f t="shared" si="1"/>
        <v>764</v>
      </c>
      <c r="K12" s="144">
        <f t="shared" si="1"/>
        <v>665</v>
      </c>
      <c r="O12" s="3"/>
    </row>
    <row r="13" spans="2:15" ht="12.75">
      <c r="B13" s="38" t="s">
        <v>298</v>
      </c>
      <c r="C13" s="143">
        <v>-867</v>
      </c>
      <c r="D13" s="144">
        <v>-697</v>
      </c>
      <c r="E13" s="144">
        <v>-439</v>
      </c>
      <c r="F13" s="144">
        <v>-360</v>
      </c>
      <c r="G13" s="143">
        <v>-175</v>
      </c>
      <c r="H13" s="144">
        <v>1062</v>
      </c>
      <c r="I13" s="144">
        <v>1076</v>
      </c>
      <c r="J13" s="144">
        <v>990</v>
      </c>
      <c r="K13" s="144">
        <v>819</v>
      </c>
      <c r="L13" s="3"/>
      <c r="N13" s="3"/>
      <c r="O13" s="3"/>
    </row>
    <row r="14" spans="2:15" ht="12.75" customHeight="1">
      <c r="B14" s="38" t="s">
        <v>299</v>
      </c>
      <c r="C14" s="143">
        <v>113</v>
      </c>
      <c r="D14" s="176">
        <v>1590</v>
      </c>
      <c r="E14" s="176">
        <v>379</v>
      </c>
      <c r="F14" s="176">
        <v>201</v>
      </c>
      <c r="G14" s="143">
        <v>149</v>
      </c>
      <c r="H14" s="176">
        <v>-296</v>
      </c>
      <c r="I14" s="176">
        <v>-291</v>
      </c>
      <c r="J14" s="176">
        <v>-226</v>
      </c>
      <c r="K14" s="176">
        <f>-154</f>
        <v>-154</v>
      </c>
      <c r="N14" s="3"/>
      <c r="O14" s="3"/>
    </row>
    <row r="15" spans="2:15" ht="12.75" customHeight="1">
      <c r="B15" s="144"/>
      <c r="C15" s="141"/>
      <c r="D15" s="142"/>
      <c r="E15" s="142"/>
      <c r="F15" s="142"/>
      <c r="G15" s="141"/>
      <c r="H15" s="142"/>
      <c r="I15" s="142"/>
      <c r="J15" s="142"/>
      <c r="K15" s="142"/>
      <c r="N15" s="3"/>
      <c r="O15" s="3"/>
    </row>
    <row r="16" spans="2:15" ht="12.75">
      <c r="B16" s="149" t="s">
        <v>189</v>
      </c>
      <c r="C16" s="141">
        <v>-3427</v>
      </c>
      <c r="D16" s="142">
        <v>-3467</v>
      </c>
      <c r="E16" s="142">
        <v>-1051</v>
      </c>
      <c r="F16" s="142">
        <v>-111</v>
      </c>
      <c r="G16" s="141">
        <v>288</v>
      </c>
      <c r="H16" s="142">
        <v>-1217</v>
      </c>
      <c r="I16" s="142">
        <v>-690</v>
      </c>
      <c r="J16" s="142">
        <v>-314</v>
      </c>
      <c r="K16" s="142">
        <v>-57</v>
      </c>
      <c r="L16" s="3"/>
      <c r="N16" s="3"/>
      <c r="O16" s="3"/>
    </row>
    <row r="17" spans="2:15" ht="25.5">
      <c r="B17" s="39" t="s">
        <v>267</v>
      </c>
      <c r="C17" s="143">
        <v>-4294</v>
      </c>
      <c r="D17" s="144">
        <v>-4164</v>
      </c>
      <c r="E17" s="144">
        <v>-1490</v>
      </c>
      <c r="F17" s="144">
        <v>-471</v>
      </c>
      <c r="G17" s="143">
        <v>113</v>
      </c>
      <c r="H17" s="144">
        <v>-155</v>
      </c>
      <c r="I17" s="144">
        <v>386</v>
      </c>
      <c r="J17" s="144">
        <v>676</v>
      </c>
      <c r="K17" s="144">
        <v>762</v>
      </c>
      <c r="N17" s="3"/>
      <c r="O17" s="3"/>
    </row>
    <row r="18" spans="2:15" ht="25.5">
      <c r="B18" s="39" t="s">
        <v>190</v>
      </c>
      <c r="C18" s="143">
        <v>867</v>
      </c>
      <c r="D18" s="144">
        <v>697</v>
      </c>
      <c r="E18" s="144">
        <v>439</v>
      </c>
      <c r="F18" s="144">
        <v>360</v>
      </c>
      <c r="G18" s="143">
        <v>175</v>
      </c>
      <c r="H18" s="144">
        <v>-1062</v>
      </c>
      <c r="I18" s="144">
        <v>-1076</v>
      </c>
      <c r="J18" s="144">
        <v>-990</v>
      </c>
      <c r="K18" s="144">
        <v>-819</v>
      </c>
      <c r="L18" s="3"/>
      <c r="N18" s="3"/>
      <c r="O18" s="3"/>
    </row>
    <row r="19" spans="2:15" ht="12.75">
      <c r="B19" s="39"/>
      <c r="C19" s="143"/>
      <c r="D19" s="144"/>
      <c r="E19" s="144"/>
      <c r="F19" s="144"/>
      <c r="G19" s="143"/>
      <c r="H19" s="144"/>
      <c r="I19" s="144"/>
      <c r="J19" s="144"/>
      <c r="K19" s="144"/>
      <c r="L19" s="3"/>
      <c r="N19" s="3"/>
      <c r="O19" s="3"/>
    </row>
    <row r="20" spans="2:15" ht="12.75">
      <c r="B20" s="149" t="s">
        <v>220</v>
      </c>
      <c r="C20" s="141">
        <v>-3922</v>
      </c>
      <c r="D20" s="142">
        <v>-2164</v>
      </c>
      <c r="E20" s="142">
        <f aca="true" t="shared" si="2" ref="E20:K20">E7+E16</f>
        <v>-2027</v>
      </c>
      <c r="F20" s="142">
        <f t="shared" si="2"/>
        <v>-336</v>
      </c>
      <c r="G20" s="141">
        <f t="shared" si="2"/>
        <v>104</v>
      </c>
      <c r="H20" s="142">
        <f t="shared" si="2"/>
        <v>-237</v>
      </c>
      <c r="I20" s="142">
        <f t="shared" si="2"/>
        <v>170</v>
      </c>
      <c r="J20" s="142">
        <f t="shared" si="2"/>
        <v>562</v>
      </c>
      <c r="K20" s="142">
        <f t="shared" si="2"/>
        <v>810</v>
      </c>
      <c r="N20" s="3"/>
      <c r="O20" s="3"/>
    </row>
    <row r="21" spans="2:15" ht="12.75">
      <c r="B21" s="149"/>
      <c r="C21" s="141"/>
      <c r="D21" s="142"/>
      <c r="E21" s="142"/>
      <c r="F21" s="142"/>
      <c r="G21" s="141"/>
      <c r="H21" s="142"/>
      <c r="I21" s="142"/>
      <c r="J21" s="142"/>
      <c r="K21" s="142"/>
      <c r="N21" s="3"/>
      <c r="O21" s="3"/>
    </row>
    <row r="22" spans="2:15" ht="12.75">
      <c r="B22" s="149" t="s">
        <v>254</v>
      </c>
      <c r="C22" s="141">
        <v>501.39</v>
      </c>
      <c r="D22" s="142">
        <v>-1773.9</v>
      </c>
      <c r="E22" s="142">
        <v>-505</v>
      </c>
      <c r="F22" s="142">
        <v>-192.78</v>
      </c>
      <c r="G22" s="141">
        <v>-139</v>
      </c>
      <c r="H22" s="142">
        <v>231</v>
      </c>
      <c r="I22" s="142">
        <v>294</v>
      </c>
      <c r="J22" s="142">
        <v>229</v>
      </c>
      <c r="K22" s="142">
        <v>174</v>
      </c>
      <c r="N22" s="3"/>
      <c r="O22" s="3"/>
    </row>
    <row r="23" spans="2:15" ht="12.75">
      <c r="B23" s="149" t="s">
        <v>255</v>
      </c>
      <c r="C23" s="141">
        <v>619</v>
      </c>
      <c r="D23" s="142">
        <v>-2190</v>
      </c>
      <c r="E23" s="142">
        <v>-623.4567901234567</v>
      </c>
      <c r="F23" s="142">
        <v>-238</v>
      </c>
      <c r="G23" s="141">
        <v>-172</v>
      </c>
      <c r="H23" s="142">
        <v>285</v>
      </c>
      <c r="I23" s="142">
        <v>363</v>
      </c>
      <c r="J23" s="142">
        <v>283</v>
      </c>
      <c r="K23" s="142">
        <v>215</v>
      </c>
      <c r="N23" s="3"/>
      <c r="O23" s="3"/>
    </row>
    <row r="24" spans="2:12" ht="12" customHeight="1">
      <c r="B24" s="67"/>
      <c r="C24" s="250"/>
      <c r="D24" s="250"/>
      <c r="E24" s="195"/>
      <c r="F24" s="195"/>
      <c r="G24" s="250"/>
      <c r="H24" s="250"/>
      <c r="I24" s="250"/>
      <c r="J24" s="250"/>
      <c r="K24" s="250"/>
      <c r="L24" s="78"/>
    </row>
    <row r="25" spans="2:12" ht="12" customHeigh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78"/>
    </row>
    <row r="26" spans="2:11" ht="46.5" customHeight="1">
      <c r="B26" s="19"/>
      <c r="C26" s="71" t="s">
        <v>314</v>
      </c>
      <c r="D26" s="108" t="s">
        <v>292</v>
      </c>
      <c r="E26" s="108" t="s">
        <v>286</v>
      </c>
      <c r="F26" s="108" t="s">
        <v>281</v>
      </c>
      <c r="G26" s="71" t="s">
        <v>263</v>
      </c>
      <c r="H26" s="108" t="s">
        <v>253</v>
      </c>
      <c r="I26" s="108" t="s">
        <v>248</v>
      </c>
      <c r="J26" s="108" t="s">
        <v>242</v>
      </c>
      <c r="K26" s="108" t="s">
        <v>236</v>
      </c>
    </row>
    <row r="27" spans="2:11" ht="12.75" customHeight="1">
      <c r="B27" s="19"/>
      <c r="C27" s="100" t="s">
        <v>195</v>
      </c>
      <c r="D27" s="98" t="s">
        <v>195</v>
      </c>
      <c r="E27" s="98" t="s">
        <v>195</v>
      </c>
      <c r="F27" s="98" t="s">
        <v>195</v>
      </c>
      <c r="G27" s="100" t="s">
        <v>195</v>
      </c>
      <c r="H27" s="98" t="s">
        <v>195</v>
      </c>
      <c r="I27" s="98" t="s">
        <v>195</v>
      </c>
      <c r="J27" s="98" t="s">
        <v>195</v>
      </c>
      <c r="K27" s="98" t="s">
        <v>195</v>
      </c>
    </row>
    <row r="28" spans="2:11" ht="13.5" thickBot="1">
      <c r="B28" s="101"/>
      <c r="C28" s="103"/>
      <c r="D28" s="105"/>
      <c r="E28" s="105"/>
      <c r="F28" s="105"/>
      <c r="G28" s="103"/>
      <c r="H28" s="105"/>
      <c r="I28" s="105"/>
      <c r="J28" s="105"/>
      <c r="K28" s="105"/>
    </row>
    <row r="29" spans="2:11" ht="12.75">
      <c r="B29" s="149" t="s">
        <v>221</v>
      </c>
      <c r="C29" s="141">
        <f>C7</f>
        <v>-495</v>
      </c>
      <c r="D29" s="142">
        <f>D7-E7</f>
        <v>2279</v>
      </c>
      <c r="E29" s="142">
        <f>E7-F7</f>
        <v>-751</v>
      </c>
      <c r="F29" s="142">
        <f>F7-G7</f>
        <v>-41</v>
      </c>
      <c r="G29" s="141">
        <f>G7</f>
        <v>-184</v>
      </c>
      <c r="H29" s="142">
        <f>H7-I7</f>
        <v>120</v>
      </c>
      <c r="I29" s="142">
        <f>I7-J7</f>
        <v>-16</v>
      </c>
      <c r="J29" s="142">
        <f>J7-K7</f>
        <v>9</v>
      </c>
      <c r="K29" s="142">
        <f>K7</f>
        <v>867</v>
      </c>
    </row>
    <row r="30" spans="2:21" s="2" customFormat="1" ht="12.75" customHeight="1">
      <c r="B30" s="173" t="str">
        <f>B8</f>
        <v>Wycena i realizacja pochodnych instrumentów finansowych nieobjętych rachunkowością zabezpieczeń</v>
      </c>
      <c r="C30" s="143">
        <f aca="true" t="shared" si="3" ref="C30:C45">C8</f>
        <v>259</v>
      </c>
      <c r="D30" s="144">
        <f aca="true" t="shared" si="4" ref="D30:F45">D8-E8</f>
        <v>1326</v>
      </c>
      <c r="E30" s="144">
        <f t="shared" si="4"/>
        <v>-850</v>
      </c>
      <c r="F30" s="144">
        <f t="shared" si="4"/>
        <v>92</v>
      </c>
      <c r="G30" s="143">
        <f aca="true" t="shared" si="5" ref="G30:G45">G8</f>
        <v>-158</v>
      </c>
      <c r="H30" s="144">
        <f>H8-I8</f>
        <v>139</v>
      </c>
      <c r="I30" s="144">
        <f aca="true" t="shared" si="6" ref="H30:J45">I8-J8</f>
        <v>-37</v>
      </c>
      <c r="J30" s="144">
        <f t="shared" si="6"/>
        <v>-90</v>
      </c>
      <c r="K30" s="144">
        <f aca="true" t="shared" si="7" ref="K30:K45">K8</f>
        <v>202</v>
      </c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s="2" customFormat="1" ht="12.75" customHeight="1">
      <c r="B31" s="38" t="str">
        <f>B9</f>
        <v>            koszty finansowe netto</v>
      </c>
      <c r="C31" s="143">
        <f t="shared" si="3"/>
        <v>2</v>
      </c>
      <c r="D31" s="144">
        <f t="shared" si="4"/>
        <v>-4</v>
      </c>
      <c r="E31" s="144">
        <f t="shared" si="4"/>
        <v>0</v>
      </c>
      <c r="F31" s="144">
        <f t="shared" si="4"/>
        <v>-5</v>
      </c>
      <c r="G31" s="143">
        <f t="shared" si="5"/>
        <v>9</v>
      </c>
      <c r="H31" s="144">
        <f t="shared" si="6"/>
        <v>14</v>
      </c>
      <c r="I31" s="144">
        <f t="shared" si="6"/>
        <v>-3</v>
      </c>
      <c r="J31" s="144">
        <f t="shared" si="6"/>
        <v>5</v>
      </c>
      <c r="K31" s="144">
        <f t="shared" si="7"/>
        <v>-4</v>
      </c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s="2" customFormat="1" ht="12.75">
      <c r="B32" s="38" t="str">
        <f>B10</f>
        <v>            ujęte w pozostałych kosztach operacyjnych</v>
      </c>
      <c r="C32" s="143">
        <f t="shared" si="3"/>
        <v>257</v>
      </c>
      <c r="D32" s="144">
        <f t="shared" si="4"/>
        <v>1330</v>
      </c>
      <c r="E32" s="144">
        <f t="shared" si="4"/>
        <v>-850</v>
      </c>
      <c r="F32" s="144">
        <f t="shared" si="4"/>
        <v>97</v>
      </c>
      <c r="G32" s="143">
        <f t="shared" si="5"/>
        <v>-167</v>
      </c>
      <c r="H32" s="144">
        <f t="shared" si="6"/>
        <v>125</v>
      </c>
      <c r="I32" s="144">
        <f t="shared" si="6"/>
        <v>-34</v>
      </c>
      <c r="J32" s="144">
        <f t="shared" si="6"/>
        <v>-95</v>
      </c>
      <c r="K32" s="144">
        <f t="shared" si="7"/>
        <v>206</v>
      </c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s="2" customFormat="1" ht="12.75" customHeight="1">
      <c r="B33" s="38"/>
      <c r="C33" s="143">
        <f t="shared" si="3"/>
        <v>0</v>
      </c>
      <c r="D33" s="144">
        <f t="shared" si="4"/>
        <v>0</v>
      </c>
      <c r="E33" s="144">
        <f t="shared" si="4"/>
        <v>0</v>
      </c>
      <c r="F33" s="144">
        <f t="shared" si="4"/>
        <v>0</v>
      </c>
      <c r="G33" s="143">
        <f t="shared" si="5"/>
        <v>0</v>
      </c>
      <c r="H33" s="144">
        <f t="shared" si="6"/>
        <v>0</v>
      </c>
      <c r="I33" s="144">
        <f t="shared" si="6"/>
        <v>0</v>
      </c>
      <c r="J33" s="144">
        <f t="shared" si="6"/>
        <v>0</v>
      </c>
      <c r="K33" s="144">
        <f t="shared" si="7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s="2" customFormat="1" ht="12.75" customHeight="1">
      <c r="B34" s="173" t="str">
        <f>B12</f>
        <v>Realizacja pochodnych instrumentów finansowych objetych rachunkowością zabezpieczeń</v>
      </c>
      <c r="C34" s="143">
        <f t="shared" si="3"/>
        <v>-754</v>
      </c>
      <c r="D34" s="144">
        <f t="shared" si="4"/>
        <v>953</v>
      </c>
      <c r="E34" s="144">
        <f t="shared" si="4"/>
        <v>99</v>
      </c>
      <c r="F34" s="144">
        <f t="shared" si="4"/>
        <v>-133</v>
      </c>
      <c r="G34" s="143">
        <f t="shared" si="5"/>
        <v>-26</v>
      </c>
      <c r="H34" s="144">
        <f t="shared" si="6"/>
        <v>-19</v>
      </c>
      <c r="I34" s="144">
        <f t="shared" si="6"/>
        <v>21</v>
      </c>
      <c r="J34" s="144">
        <f t="shared" si="6"/>
        <v>99</v>
      </c>
      <c r="K34" s="144">
        <f t="shared" si="7"/>
        <v>665</v>
      </c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s="2" customFormat="1" ht="12.75">
      <c r="B35" s="38" t="str">
        <f>B13</f>
        <v>            korekta sprzedaży gazu z tytułu transakcji zabezpieczających</v>
      </c>
      <c r="C35" s="143">
        <f t="shared" si="3"/>
        <v>-867</v>
      </c>
      <c r="D35" s="144">
        <f t="shared" si="4"/>
        <v>-258</v>
      </c>
      <c r="E35" s="144">
        <f t="shared" si="4"/>
        <v>-79</v>
      </c>
      <c r="F35" s="144">
        <f t="shared" si="4"/>
        <v>-185</v>
      </c>
      <c r="G35" s="143">
        <f t="shared" si="5"/>
        <v>-175</v>
      </c>
      <c r="H35" s="144">
        <f t="shared" si="6"/>
        <v>-14</v>
      </c>
      <c r="I35" s="144">
        <f>I13-J13</f>
        <v>86</v>
      </c>
      <c r="J35" s="144">
        <f>J13-K13</f>
        <v>171</v>
      </c>
      <c r="K35" s="144">
        <f t="shared" si="7"/>
        <v>819</v>
      </c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s="2" customFormat="1" ht="12.75" customHeight="1">
      <c r="B36" s="38" t="str">
        <f>B14</f>
        <v>            korekta kosztu gazu z tytułu transakcji zabezpieczających* </v>
      </c>
      <c r="C36" s="143">
        <f t="shared" si="3"/>
        <v>113</v>
      </c>
      <c r="D36" s="144">
        <f t="shared" si="4"/>
        <v>1211</v>
      </c>
      <c r="E36" s="144">
        <f t="shared" si="4"/>
        <v>178</v>
      </c>
      <c r="F36" s="144">
        <f t="shared" si="4"/>
        <v>52</v>
      </c>
      <c r="G36" s="143">
        <f t="shared" si="5"/>
        <v>149</v>
      </c>
      <c r="H36" s="144">
        <f t="shared" si="6"/>
        <v>-5</v>
      </c>
      <c r="I36" s="144">
        <f t="shared" si="6"/>
        <v>-65</v>
      </c>
      <c r="J36" s="144">
        <f t="shared" si="6"/>
        <v>-72</v>
      </c>
      <c r="K36" s="144">
        <f t="shared" si="7"/>
        <v>-154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s="2" customFormat="1" ht="12.75" customHeight="1">
      <c r="B37" s="144"/>
      <c r="C37" s="141">
        <f t="shared" si="3"/>
        <v>0</v>
      </c>
      <c r="D37" s="144">
        <f t="shared" si="4"/>
        <v>0</v>
      </c>
      <c r="E37" s="144">
        <f t="shared" si="4"/>
        <v>0</v>
      </c>
      <c r="F37" s="142">
        <f t="shared" si="4"/>
        <v>0</v>
      </c>
      <c r="G37" s="141">
        <f t="shared" si="5"/>
        <v>0</v>
      </c>
      <c r="H37" s="142">
        <f t="shared" si="6"/>
        <v>0</v>
      </c>
      <c r="I37" s="142">
        <f t="shared" si="6"/>
        <v>0</v>
      </c>
      <c r="J37" s="142">
        <f t="shared" si="6"/>
        <v>0</v>
      </c>
      <c r="K37" s="142">
        <f t="shared" si="7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s="2" customFormat="1" ht="12.75">
      <c r="B38" s="80" t="str">
        <f>B16</f>
        <v>Wpływ na pozostałe całkowite dochody</v>
      </c>
      <c r="C38" s="141">
        <f t="shared" si="3"/>
        <v>-3427</v>
      </c>
      <c r="D38" s="142">
        <f t="shared" si="4"/>
        <v>-2416</v>
      </c>
      <c r="E38" s="142">
        <f t="shared" si="4"/>
        <v>-940</v>
      </c>
      <c r="F38" s="142">
        <f t="shared" si="4"/>
        <v>-399</v>
      </c>
      <c r="G38" s="141">
        <f t="shared" si="5"/>
        <v>288</v>
      </c>
      <c r="H38" s="142">
        <f t="shared" si="6"/>
        <v>-527</v>
      </c>
      <c r="I38" s="142">
        <f t="shared" si="6"/>
        <v>-376</v>
      </c>
      <c r="J38" s="142">
        <f t="shared" si="6"/>
        <v>-257</v>
      </c>
      <c r="K38" s="142">
        <f t="shared" si="7"/>
        <v>-57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s="2" customFormat="1" ht="25.5">
      <c r="B39" s="39" t="str">
        <f>B17</f>
        <v>Zyski/straty z wyceny instrumentów pochodnych w rachunkowości zabezpieczeń przepływów pieniężnych [część skuteczna]</v>
      </c>
      <c r="C39" s="143">
        <f t="shared" si="3"/>
        <v>-4294</v>
      </c>
      <c r="D39" s="144">
        <f t="shared" si="4"/>
        <v>-2674</v>
      </c>
      <c r="E39" s="144">
        <f t="shared" si="4"/>
        <v>-1019</v>
      </c>
      <c r="F39" s="144">
        <f t="shared" si="4"/>
        <v>-584</v>
      </c>
      <c r="G39" s="143">
        <f t="shared" si="5"/>
        <v>113</v>
      </c>
      <c r="H39" s="144">
        <f t="shared" si="6"/>
        <v>-541</v>
      </c>
      <c r="I39" s="144">
        <f t="shared" si="6"/>
        <v>-290</v>
      </c>
      <c r="J39" s="144">
        <f t="shared" si="6"/>
        <v>-86</v>
      </c>
      <c r="K39" s="144">
        <f t="shared" si="7"/>
        <v>762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25.5">
      <c r="B40" s="39" t="str">
        <f>B18</f>
        <v>Reklasyfikacja wyceny do rachunku zysków i strat w związku z realizacją (rachunkowość zabezpieczeń przepływów pieniężnych)</v>
      </c>
      <c r="C40" s="143">
        <f t="shared" si="3"/>
        <v>867</v>
      </c>
      <c r="D40" s="144">
        <f t="shared" si="4"/>
        <v>258</v>
      </c>
      <c r="E40" s="144">
        <f t="shared" si="4"/>
        <v>79</v>
      </c>
      <c r="F40" s="144">
        <f t="shared" si="4"/>
        <v>185</v>
      </c>
      <c r="G40" s="143">
        <f t="shared" si="5"/>
        <v>175</v>
      </c>
      <c r="H40" s="144">
        <f t="shared" si="6"/>
        <v>14</v>
      </c>
      <c r="I40" s="144">
        <f t="shared" si="6"/>
        <v>-86</v>
      </c>
      <c r="J40" s="144">
        <f t="shared" si="6"/>
        <v>-171</v>
      </c>
      <c r="K40" s="144">
        <f t="shared" si="7"/>
        <v>-819</v>
      </c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11" ht="12.75">
      <c r="C41" s="143">
        <f t="shared" si="3"/>
        <v>0</v>
      </c>
      <c r="D41" s="144">
        <f t="shared" si="4"/>
        <v>0</v>
      </c>
      <c r="E41" s="144">
        <f t="shared" si="4"/>
        <v>0</v>
      </c>
      <c r="F41" s="144">
        <f t="shared" si="4"/>
        <v>0</v>
      </c>
      <c r="G41" s="143">
        <f t="shared" si="5"/>
        <v>0</v>
      </c>
      <c r="H41" s="144">
        <f t="shared" si="6"/>
        <v>0</v>
      </c>
      <c r="I41" s="144">
        <f t="shared" si="6"/>
        <v>0</v>
      </c>
      <c r="J41" s="144">
        <f t="shared" si="6"/>
        <v>0</v>
      </c>
      <c r="K41" s="144">
        <f t="shared" si="7"/>
        <v>0</v>
      </c>
    </row>
    <row r="42" spans="2:11" ht="12.75">
      <c r="B42" s="80" t="str">
        <f>B20</f>
        <v>Wpływ na całkowite dochody</v>
      </c>
      <c r="C42" s="141">
        <f t="shared" si="3"/>
        <v>-3922</v>
      </c>
      <c r="D42" s="142">
        <f t="shared" si="4"/>
        <v>-137</v>
      </c>
      <c r="E42" s="142">
        <f t="shared" si="4"/>
        <v>-1691</v>
      </c>
      <c r="F42" s="142">
        <f t="shared" si="4"/>
        <v>-440</v>
      </c>
      <c r="G42" s="141">
        <f t="shared" si="5"/>
        <v>104</v>
      </c>
      <c r="H42" s="142">
        <f t="shared" si="6"/>
        <v>-407</v>
      </c>
      <c r="I42" s="142">
        <f t="shared" si="6"/>
        <v>-392</v>
      </c>
      <c r="J42" s="142">
        <f t="shared" si="6"/>
        <v>-248</v>
      </c>
      <c r="K42" s="142">
        <f t="shared" si="7"/>
        <v>810</v>
      </c>
    </row>
    <row r="43" spans="2:11" ht="12.75">
      <c r="B43" s="80"/>
      <c r="C43" s="141">
        <f t="shared" si="3"/>
        <v>0</v>
      </c>
      <c r="D43" s="142">
        <f t="shared" si="4"/>
        <v>0</v>
      </c>
      <c r="E43" s="142">
        <f t="shared" si="4"/>
        <v>0</v>
      </c>
      <c r="F43" s="142">
        <f t="shared" si="4"/>
        <v>0</v>
      </c>
      <c r="G43" s="141">
        <f t="shared" si="5"/>
        <v>0</v>
      </c>
      <c r="H43" s="142">
        <f t="shared" si="6"/>
        <v>0</v>
      </c>
      <c r="I43" s="142">
        <f t="shared" si="6"/>
        <v>0</v>
      </c>
      <c r="J43" s="142">
        <f t="shared" si="6"/>
        <v>0</v>
      </c>
      <c r="K43" s="142">
        <f t="shared" si="7"/>
        <v>0</v>
      </c>
    </row>
    <row r="44" spans="2:15" ht="12.75">
      <c r="B44" s="149" t="s">
        <v>254</v>
      </c>
      <c r="C44" s="141">
        <f t="shared" si="3"/>
        <v>501.39</v>
      </c>
      <c r="D44" s="142">
        <f t="shared" si="4"/>
        <v>-1268.9</v>
      </c>
      <c r="E44" s="142">
        <f t="shared" si="4"/>
        <v>-312.22</v>
      </c>
      <c r="F44" s="142">
        <f t="shared" si="4"/>
        <v>-53.78</v>
      </c>
      <c r="G44" s="141">
        <f t="shared" si="5"/>
        <v>-139</v>
      </c>
      <c r="H44" s="142">
        <f t="shared" si="6"/>
        <v>-63</v>
      </c>
      <c r="I44" s="142">
        <f t="shared" si="6"/>
        <v>65</v>
      </c>
      <c r="J44" s="142">
        <f t="shared" si="6"/>
        <v>55</v>
      </c>
      <c r="K44" s="142">
        <f t="shared" si="7"/>
        <v>174</v>
      </c>
      <c r="N44" s="3"/>
      <c r="O44" s="3"/>
    </row>
    <row r="45" spans="2:11" ht="12.75">
      <c r="B45" s="80" t="s">
        <v>255</v>
      </c>
      <c r="C45" s="141">
        <f t="shared" si="3"/>
        <v>619</v>
      </c>
      <c r="D45" s="142">
        <f t="shared" si="4"/>
        <v>-1566.5432098765432</v>
      </c>
      <c r="E45" s="142">
        <f t="shared" si="4"/>
        <v>-385.4567901234567</v>
      </c>
      <c r="F45" s="142">
        <f t="shared" si="4"/>
        <v>-66</v>
      </c>
      <c r="G45" s="141">
        <f t="shared" si="5"/>
        <v>-172</v>
      </c>
      <c r="H45" s="142">
        <f t="shared" si="6"/>
        <v>-78</v>
      </c>
      <c r="I45" s="142">
        <f t="shared" si="6"/>
        <v>80</v>
      </c>
      <c r="J45" s="142">
        <f t="shared" si="6"/>
        <v>68</v>
      </c>
      <c r="K45" s="142">
        <f t="shared" si="7"/>
        <v>215</v>
      </c>
    </row>
    <row r="46" spans="3:11" ht="12.75">
      <c r="C46" s="109"/>
      <c r="F46" s="109"/>
      <c r="G46" s="109"/>
      <c r="H46" s="109"/>
      <c r="K46" s="109"/>
    </row>
    <row r="47" spans="2:11" ht="12.75">
      <c r="B47" s="194"/>
      <c r="C47" s="109"/>
      <c r="D47" s="194"/>
      <c r="E47" s="194"/>
      <c r="F47" s="194"/>
      <c r="G47" s="109"/>
      <c r="H47" s="194"/>
      <c r="I47" s="194"/>
      <c r="J47" s="194"/>
      <c r="K47" s="109"/>
    </row>
    <row r="48" spans="2:11" ht="52.5" customHeight="1">
      <c r="B48" s="278" t="s">
        <v>310</v>
      </c>
      <c r="C48" s="109"/>
      <c r="G48" s="109"/>
      <c r="K48" s="109"/>
    </row>
    <row r="49" spans="3:11" ht="12.75">
      <c r="C49" s="109"/>
      <c r="G49" s="109"/>
      <c r="K49" s="109"/>
    </row>
    <row r="50" spans="3:11" ht="12.75">
      <c r="C50" s="109"/>
      <c r="G50" s="109"/>
      <c r="K50" s="109"/>
    </row>
    <row r="51" spans="3:11" ht="12.75">
      <c r="C51" s="109"/>
      <c r="G51" s="109"/>
      <c r="K51" s="109"/>
    </row>
    <row r="52" spans="3:11" ht="12.75">
      <c r="C52" s="109"/>
      <c r="G52" s="109"/>
      <c r="K52" s="109"/>
    </row>
    <row r="53" spans="3:11" ht="12.75">
      <c r="C53" s="109"/>
      <c r="G53" s="109"/>
      <c r="K53" s="109"/>
    </row>
    <row r="54" spans="3:11" ht="12.75">
      <c r="C54" s="109"/>
      <c r="G54" s="109"/>
      <c r="K54" s="109"/>
    </row>
    <row r="55" spans="3:7" ht="12.75">
      <c r="C55" s="109"/>
      <c r="G55" s="109"/>
    </row>
    <row r="56" spans="3:7" ht="12.75">
      <c r="C56" s="109"/>
      <c r="G56" s="109"/>
    </row>
    <row r="57" spans="3:7" ht="12.75">
      <c r="C57" s="109"/>
      <c r="G57" s="109"/>
    </row>
    <row r="58" spans="3:7" ht="12.75">
      <c r="C58" s="109"/>
      <c r="G58" s="109"/>
    </row>
    <row r="59" spans="3:7" ht="12.75">
      <c r="C59" s="109"/>
      <c r="G59" s="109"/>
    </row>
    <row r="60" spans="3:7" ht="12.75">
      <c r="C60" s="109"/>
      <c r="G60" s="109"/>
    </row>
    <row r="61" spans="3:7" ht="12.75">
      <c r="C61" s="109"/>
      <c r="G61" s="109"/>
    </row>
    <row r="62" spans="3:7" ht="12.75">
      <c r="C62" s="109"/>
      <c r="G62" s="109"/>
    </row>
    <row r="63" spans="3:7" ht="12.75">
      <c r="C63" s="109"/>
      <c r="G63" s="109"/>
    </row>
    <row r="64" spans="3:7" ht="12.75">
      <c r="C64" s="109"/>
      <c r="G64" s="109"/>
    </row>
    <row r="65" spans="3:7" ht="12.75">
      <c r="C65" s="109"/>
      <c r="G65" s="10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6.00390625" style="1" customWidth="1"/>
    <col min="3" max="13" width="20.7109375" style="1" customWidth="1"/>
    <col min="14" max="14" width="17.7109375" style="1" customWidth="1"/>
    <col min="15" max="16384" width="9.140625" style="1" customWidth="1"/>
  </cols>
  <sheetData>
    <row r="1" spans="2:13" ht="23.25" customHeight="1">
      <c r="B1" s="33" t="s">
        <v>192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.75" customHeight="1">
      <c r="B2" s="68"/>
      <c r="C2" s="68"/>
      <c r="D2" s="68"/>
      <c r="E2" s="68"/>
      <c r="F2" s="68"/>
      <c r="G2" s="68"/>
      <c r="H2" s="68"/>
      <c r="I2" s="163"/>
      <c r="J2" s="163"/>
      <c r="K2" s="163"/>
      <c r="L2" s="163"/>
      <c r="M2" s="163"/>
    </row>
    <row r="3" spans="2:1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69.75">
      <c r="B4" s="79" t="s">
        <v>269</v>
      </c>
      <c r="C4" s="71" t="s">
        <v>314</v>
      </c>
      <c r="D4" s="108">
        <v>2021</v>
      </c>
      <c r="E4" s="108" t="s">
        <v>285</v>
      </c>
      <c r="F4" s="108" t="s">
        <v>282</v>
      </c>
      <c r="G4" s="108" t="s">
        <v>281</v>
      </c>
      <c r="H4" s="71" t="s">
        <v>263</v>
      </c>
      <c r="I4" s="206">
        <v>2020</v>
      </c>
      <c r="J4" s="206" t="s">
        <v>249</v>
      </c>
      <c r="K4" s="108" t="s">
        <v>243</v>
      </c>
      <c r="L4" s="108" t="s">
        <v>242</v>
      </c>
      <c r="M4" s="71" t="s">
        <v>236</v>
      </c>
    </row>
    <row r="5" spans="2:13" ht="12.75">
      <c r="B5" s="67"/>
      <c r="C5" s="100"/>
      <c r="D5" s="98" t="s">
        <v>195</v>
      </c>
      <c r="E5" s="98" t="s">
        <v>195</v>
      </c>
      <c r="F5" s="98" t="s">
        <v>195</v>
      </c>
      <c r="G5" s="98" t="s">
        <v>195</v>
      </c>
      <c r="H5" s="100" t="s">
        <v>195</v>
      </c>
      <c r="I5" s="106" t="s">
        <v>195</v>
      </c>
      <c r="J5" s="106" t="s">
        <v>195</v>
      </c>
      <c r="K5" s="98" t="s">
        <v>195</v>
      </c>
      <c r="L5" s="98" t="s">
        <v>195</v>
      </c>
      <c r="M5" s="100" t="s">
        <v>195</v>
      </c>
    </row>
    <row r="6" spans="2:13" ht="13.5" thickBot="1">
      <c r="B6" s="101"/>
      <c r="C6" s="243"/>
      <c r="D6" s="105"/>
      <c r="E6" s="105"/>
      <c r="F6" s="105"/>
      <c r="G6" s="105"/>
      <c r="H6" s="243"/>
      <c r="I6" s="219"/>
      <c r="J6" s="219"/>
      <c r="K6" s="105"/>
      <c r="L6" s="105"/>
      <c r="M6" s="243"/>
    </row>
    <row r="7" spans="2:14" ht="12.75">
      <c r="B7" s="175" t="s">
        <v>300</v>
      </c>
      <c r="C7" s="261">
        <v>49035</v>
      </c>
      <c r="D7" s="238">
        <v>35188</v>
      </c>
      <c r="E7" s="238">
        <v>38378.816503999995</v>
      </c>
      <c r="F7" s="238">
        <f>SUM(F8:F14)</f>
        <v>19915</v>
      </c>
      <c r="G7" s="238">
        <f aca="true" t="shared" si="0" ref="G7:G14">F7-H7</f>
        <v>8287</v>
      </c>
      <c r="H7" s="261">
        <v>11628</v>
      </c>
      <c r="I7" s="218">
        <v>12048</v>
      </c>
      <c r="J7" s="218">
        <v>11023</v>
      </c>
      <c r="K7" s="238">
        <v>9166</v>
      </c>
      <c r="L7" s="238">
        <v>-623</v>
      </c>
      <c r="M7" s="261">
        <v>9789</v>
      </c>
      <c r="N7" s="3"/>
    </row>
    <row r="8" spans="2:14" ht="12.75">
      <c r="B8" s="197" t="s">
        <v>237</v>
      </c>
      <c r="C8" s="279">
        <v>1214</v>
      </c>
      <c r="D8" s="281">
        <v>2507</v>
      </c>
      <c r="E8" s="264">
        <v>2291.814775</v>
      </c>
      <c r="F8" s="251">
        <v>2559</v>
      </c>
      <c r="G8" s="251">
        <f t="shared" si="0"/>
        <v>677</v>
      </c>
      <c r="H8" s="280">
        <v>1882</v>
      </c>
      <c r="I8" s="265">
        <v>2268</v>
      </c>
      <c r="J8" s="265">
        <v>2387</v>
      </c>
      <c r="K8" s="251">
        <v>2780</v>
      </c>
      <c r="L8" s="251">
        <v>-377</v>
      </c>
      <c r="M8" s="280">
        <v>3157</v>
      </c>
      <c r="N8" s="3"/>
    </row>
    <row r="9" spans="2:14" ht="12.75">
      <c r="B9" s="197" t="s">
        <v>238</v>
      </c>
      <c r="C9" s="284">
        <v>3799</v>
      </c>
      <c r="D9" s="281">
        <v>3690</v>
      </c>
      <c r="E9" s="264">
        <v>3368.380966</v>
      </c>
      <c r="F9" s="251">
        <v>2473</v>
      </c>
      <c r="G9" s="251">
        <f t="shared" si="0"/>
        <v>760</v>
      </c>
      <c r="H9" s="280">
        <v>1713</v>
      </c>
      <c r="I9" s="265">
        <v>1183</v>
      </c>
      <c r="J9" s="265">
        <v>1064</v>
      </c>
      <c r="K9" s="251">
        <v>304</v>
      </c>
      <c r="L9" s="251">
        <v>1</v>
      </c>
      <c r="M9" s="280">
        <v>303</v>
      </c>
      <c r="N9" s="3"/>
    </row>
    <row r="10" spans="2:14" ht="12.75">
      <c r="B10" s="197" t="s">
        <v>239</v>
      </c>
      <c r="C10" s="284">
        <v>4735</v>
      </c>
      <c r="D10" s="281">
        <v>3507</v>
      </c>
      <c r="E10" s="264">
        <v>3800.775565</v>
      </c>
      <c r="F10" s="251">
        <v>3949</v>
      </c>
      <c r="G10" s="251">
        <f t="shared" si="0"/>
        <v>842</v>
      </c>
      <c r="H10" s="280">
        <v>3107</v>
      </c>
      <c r="I10" s="265">
        <v>2611</v>
      </c>
      <c r="J10" s="265">
        <v>3353</v>
      </c>
      <c r="K10" s="251">
        <v>3754</v>
      </c>
      <c r="L10" s="251">
        <v>-360</v>
      </c>
      <c r="M10" s="280">
        <v>4114</v>
      </c>
      <c r="N10" s="3"/>
    </row>
    <row r="11" spans="2:14" ht="12.75">
      <c r="B11" s="197" t="s">
        <v>223</v>
      </c>
      <c r="C11" s="279">
        <v>409</v>
      </c>
      <c r="D11" s="281">
        <v>445</v>
      </c>
      <c r="E11" s="264">
        <v>310.118218</v>
      </c>
      <c r="F11" s="251">
        <v>293</v>
      </c>
      <c r="G11" s="251">
        <f t="shared" si="0"/>
        <v>-486</v>
      </c>
      <c r="H11" s="280">
        <v>779</v>
      </c>
      <c r="I11" s="265">
        <v>403</v>
      </c>
      <c r="J11" s="265">
        <v>444</v>
      </c>
      <c r="K11" s="251">
        <v>57</v>
      </c>
      <c r="L11" s="251">
        <v>1</v>
      </c>
      <c r="M11" s="280">
        <v>56</v>
      </c>
      <c r="N11" s="3"/>
    </row>
    <row r="12" spans="2:14" ht="12.75">
      <c r="B12" s="197" t="s">
        <v>224</v>
      </c>
      <c r="C12" s="284">
        <v>33632</v>
      </c>
      <c r="D12" s="281">
        <v>21497</v>
      </c>
      <c r="E12" s="264">
        <v>23775.333788</v>
      </c>
      <c r="F12" s="251">
        <v>8128</v>
      </c>
      <c r="G12" s="251">
        <f t="shared" si="0"/>
        <v>5664</v>
      </c>
      <c r="H12" s="280">
        <v>2464</v>
      </c>
      <c r="I12" s="217">
        <v>4274</v>
      </c>
      <c r="J12" s="217">
        <v>2554</v>
      </c>
      <c r="K12" s="251">
        <v>1356</v>
      </c>
      <c r="L12" s="251">
        <v>-461</v>
      </c>
      <c r="M12" s="280">
        <v>1817</v>
      </c>
      <c r="N12" s="3"/>
    </row>
    <row r="13" spans="2:14" ht="12.75">
      <c r="B13" s="197" t="s">
        <v>270</v>
      </c>
      <c r="C13" s="284">
        <v>4735</v>
      </c>
      <c r="D13" s="281">
        <v>3035</v>
      </c>
      <c r="E13" s="264">
        <v>4180.01212</v>
      </c>
      <c r="F13" s="251">
        <v>1778</v>
      </c>
      <c r="G13" s="251">
        <f t="shared" si="0"/>
        <v>874</v>
      </c>
      <c r="H13" s="280">
        <v>904</v>
      </c>
      <c r="I13" s="217">
        <v>610</v>
      </c>
      <c r="J13" s="217">
        <v>545</v>
      </c>
      <c r="K13" s="251">
        <v>104</v>
      </c>
      <c r="L13" s="251">
        <v>3</v>
      </c>
      <c r="M13" s="280">
        <v>101</v>
      </c>
      <c r="N13" s="3"/>
    </row>
    <row r="14" spans="2:14" ht="12.75">
      <c r="B14" s="197" t="s">
        <v>268</v>
      </c>
      <c r="C14" s="284">
        <v>511</v>
      </c>
      <c r="D14" s="281">
        <v>507</v>
      </c>
      <c r="E14" s="264">
        <v>652.381072</v>
      </c>
      <c r="F14" s="251">
        <v>735</v>
      </c>
      <c r="G14" s="251">
        <f t="shared" si="0"/>
        <v>-44</v>
      </c>
      <c r="H14" s="280">
        <v>779</v>
      </c>
      <c r="I14" s="217">
        <v>699</v>
      </c>
      <c r="J14" s="217">
        <v>676</v>
      </c>
      <c r="K14" s="251">
        <v>811</v>
      </c>
      <c r="L14" s="251">
        <v>570</v>
      </c>
      <c r="M14" s="280">
        <v>241</v>
      </c>
      <c r="N14" s="3"/>
    </row>
    <row r="15" spans="2:13" ht="13.5" thickBot="1">
      <c r="B15" s="180"/>
      <c r="C15" s="259"/>
      <c r="D15" s="239"/>
      <c r="E15" s="239"/>
      <c r="F15" s="239"/>
      <c r="G15" s="239"/>
      <c r="H15" s="259"/>
      <c r="I15" s="266"/>
      <c r="J15" s="266"/>
      <c r="K15" s="239"/>
      <c r="L15" s="239"/>
      <c r="M15" s="259"/>
    </row>
    <row r="16" spans="2:13" ht="12.75">
      <c r="B16" s="175" t="s">
        <v>226</v>
      </c>
      <c r="C16" s="257"/>
      <c r="D16" s="144"/>
      <c r="E16" s="144"/>
      <c r="F16" s="144"/>
      <c r="G16" s="144"/>
      <c r="H16" s="257"/>
      <c r="I16" s="217"/>
      <c r="J16" s="217"/>
      <c r="K16" s="144"/>
      <c r="L16" s="144"/>
      <c r="M16" s="257"/>
    </row>
    <row r="17" spans="2:13" ht="12.75">
      <c r="B17" s="175"/>
      <c r="C17" s="257"/>
      <c r="D17" s="144"/>
      <c r="E17" s="144"/>
      <c r="F17" s="144"/>
      <c r="G17" s="144"/>
      <c r="H17" s="257"/>
      <c r="I17" s="217"/>
      <c r="J17" s="217"/>
      <c r="K17" s="144"/>
      <c r="L17" s="144"/>
      <c r="M17" s="257"/>
    </row>
    <row r="18" spans="2:13" ht="12.75">
      <c r="B18" s="175" t="s">
        <v>227</v>
      </c>
      <c r="C18" s="261">
        <v>3911</v>
      </c>
      <c r="D18" s="142">
        <v>1891</v>
      </c>
      <c r="E18" s="142">
        <v>3280.1801571300007</v>
      </c>
      <c r="F18" s="142">
        <f>SUM(F19:F25)</f>
        <v>805</v>
      </c>
      <c r="G18" s="142">
        <f aca="true" t="shared" si="1" ref="G18:G25">F18-H18</f>
        <v>356</v>
      </c>
      <c r="H18" s="261">
        <v>449</v>
      </c>
      <c r="I18" s="218">
        <v>449</v>
      </c>
      <c r="J18" s="218">
        <v>536</v>
      </c>
      <c r="K18" s="142">
        <v>827</v>
      </c>
      <c r="L18" s="142">
        <v>-317</v>
      </c>
      <c r="M18" s="261">
        <v>1144</v>
      </c>
    </row>
    <row r="19" spans="2:13" ht="12.75">
      <c r="B19" s="177" t="s">
        <v>234</v>
      </c>
      <c r="C19" s="279">
        <v>110</v>
      </c>
      <c r="D19" s="144">
        <v>149</v>
      </c>
      <c r="E19" s="144">
        <v>124.34344176</v>
      </c>
      <c r="F19" s="144">
        <v>32</v>
      </c>
      <c r="G19" s="144">
        <f t="shared" si="1"/>
        <v>-43</v>
      </c>
      <c r="H19" s="280">
        <v>75</v>
      </c>
      <c r="I19" s="217">
        <v>11</v>
      </c>
      <c r="J19" s="217">
        <v>46</v>
      </c>
      <c r="K19" s="144">
        <v>118</v>
      </c>
      <c r="L19" s="144">
        <v>-139</v>
      </c>
      <c r="M19" s="280">
        <v>257</v>
      </c>
    </row>
    <row r="20" spans="2:13" ht="12.75">
      <c r="B20" s="197" t="s">
        <v>238</v>
      </c>
      <c r="C20" s="284">
        <v>217</v>
      </c>
      <c r="D20" s="144">
        <v>181</v>
      </c>
      <c r="E20" s="144">
        <v>109.50673079</v>
      </c>
      <c r="F20" s="144">
        <v>30</v>
      </c>
      <c r="G20" s="144">
        <f t="shared" si="1"/>
        <v>2</v>
      </c>
      <c r="H20" s="280">
        <v>28</v>
      </c>
      <c r="I20" s="217">
        <v>0</v>
      </c>
      <c r="J20" s="217">
        <v>14</v>
      </c>
      <c r="K20" s="144">
        <v>6</v>
      </c>
      <c r="L20" s="144">
        <v>-4</v>
      </c>
      <c r="M20" s="280">
        <v>10</v>
      </c>
    </row>
    <row r="21" spans="2:13" ht="12.75">
      <c r="B21" s="177" t="s">
        <v>235</v>
      </c>
      <c r="C21" s="284">
        <v>81</v>
      </c>
      <c r="D21" s="144">
        <v>2</v>
      </c>
      <c r="E21" s="144">
        <v>0.16588339000000002</v>
      </c>
      <c r="F21" s="144">
        <v>28</v>
      </c>
      <c r="G21" s="144">
        <f t="shared" si="1"/>
        <v>28</v>
      </c>
      <c r="H21" s="280">
        <v>0</v>
      </c>
      <c r="I21" s="217">
        <v>0</v>
      </c>
      <c r="J21" s="217">
        <v>5</v>
      </c>
      <c r="K21" s="144">
        <v>11</v>
      </c>
      <c r="L21" s="144">
        <v>11</v>
      </c>
      <c r="M21" s="280">
        <v>0</v>
      </c>
    </row>
    <row r="22" spans="2:13" ht="12.75">
      <c r="B22" s="177" t="s">
        <v>223</v>
      </c>
      <c r="C22" s="279">
        <v>77</v>
      </c>
      <c r="D22" s="144">
        <v>327</v>
      </c>
      <c r="E22" s="144">
        <v>46.17571945</v>
      </c>
      <c r="F22" s="144">
        <v>25</v>
      </c>
      <c r="G22" s="144">
        <f t="shared" si="1"/>
        <v>-12</v>
      </c>
      <c r="H22" s="280">
        <v>37</v>
      </c>
      <c r="I22" s="217">
        <v>11</v>
      </c>
      <c r="J22" s="217">
        <v>3</v>
      </c>
      <c r="K22" s="144">
        <v>4</v>
      </c>
      <c r="L22" s="144">
        <v>-12</v>
      </c>
      <c r="M22" s="280">
        <v>16</v>
      </c>
    </row>
    <row r="23" spans="2:13" ht="12.75">
      <c r="B23" s="177" t="s">
        <v>224</v>
      </c>
      <c r="C23" s="284">
        <v>1845</v>
      </c>
      <c r="D23" s="144">
        <v>541</v>
      </c>
      <c r="E23" s="144">
        <v>2186.3426152800002</v>
      </c>
      <c r="F23" s="144">
        <v>278</v>
      </c>
      <c r="G23" s="144">
        <f t="shared" si="1"/>
        <v>225</v>
      </c>
      <c r="H23" s="280">
        <v>53</v>
      </c>
      <c r="I23" s="217">
        <v>286</v>
      </c>
      <c r="J23" s="217">
        <v>377</v>
      </c>
      <c r="K23" s="144">
        <v>622</v>
      </c>
      <c r="L23" s="144">
        <v>-235</v>
      </c>
      <c r="M23" s="280">
        <v>857</v>
      </c>
    </row>
    <row r="24" spans="2:13" ht="12.75">
      <c r="B24" s="197" t="s">
        <v>270</v>
      </c>
      <c r="C24" s="284">
        <v>1301</v>
      </c>
      <c r="D24" s="144">
        <v>484</v>
      </c>
      <c r="E24" s="144">
        <v>552.8864877799999</v>
      </c>
      <c r="F24" s="144">
        <v>137</v>
      </c>
      <c r="G24" s="144">
        <f t="shared" si="1"/>
        <v>97</v>
      </c>
      <c r="H24" s="280">
        <v>40</v>
      </c>
      <c r="I24" s="217">
        <v>24</v>
      </c>
      <c r="J24" s="217">
        <v>29</v>
      </c>
      <c r="K24" s="144">
        <v>5</v>
      </c>
      <c r="L24" s="144">
        <v>3</v>
      </c>
      <c r="M24" s="280">
        <v>2</v>
      </c>
    </row>
    <row r="25" spans="2:13" ht="12.75">
      <c r="B25" s="197" t="s">
        <v>268</v>
      </c>
      <c r="C25" s="284">
        <v>280</v>
      </c>
      <c r="D25" s="144">
        <v>207</v>
      </c>
      <c r="E25" s="144">
        <v>260.75927868</v>
      </c>
      <c r="F25" s="144">
        <v>275</v>
      </c>
      <c r="G25" s="144">
        <f t="shared" si="1"/>
        <v>59</v>
      </c>
      <c r="H25" s="280">
        <v>216</v>
      </c>
      <c r="I25" s="217">
        <v>117</v>
      </c>
      <c r="J25" s="217">
        <v>62</v>
      </c>
      <c r="K25" s="144">
        <v>61</v>
      </c>
      <c r="L25" s="144">
        <v>59</v>
      </c>
      <c r="M25" s="280">
        <v>2</v>
      </c>
    </row>
    <row r="26" spans="2:13" ht="12.75">
      <c r="B26" s="177"/>
      <c r="C26" s="258"/>
      <c r="D26" s="144"/>
      <c r="E26" s="144"/>
      <c r="F26" s="144"/>
      <c r="G26" s="144"/>
      <c r="H26" s="258"/>
      <c r="I26" s="217"/>
      <c r="J26" s="217"/>
      <c r="K26" s="144"/>
      <c r="L26" s="144"/>
      <c r="M26" s="258"/>
    </row>
    <row r="27" spans="2:13" ht="12.75">
      <c r="B27" s="175" t="s">
        <v>312</v>
      </c>
      <c r="C27" s="261">
        <v>11609</v>
      </c>
      <c r="D27" s="142">
        <v>5669</v>
      </c>
      <c r="E27" s="142">
        <v>4494.23590974</v>
      </c>
      <c r="F27" s="142">
        <f>SUM(F28:F34)</f>
        <v>1239</v>
      </c>
      <c r="G27" s="142">
        <f aca="true" t="shared" si="2" ref="G27:G33">F27-H27</f>
        <v>833</v>
      </c>
      <c r="H27" s="261">
        <v>406</v>
      </c>
      <c r="I27" s="218">
        <v>619</v>
      </c>
      <c r="J27" s="218">
        <v>196</v>
      </c>
      <c r="K27" s="142">
        <v>151</v>
      </c>
      <c r="L27" s="142">
        <v>-88</v>
      </c>
      <c r="M27" s="261">
        <v>239</v>
      </c>
    </row>
    <row r="28" spans="2:13" ht="12.75">
      <c r="B28" s="177" t="s">
        <v>234</v>
      </c>
      <c r="C28" s="279">
        <v>5</v>
      </c>
      <c r="D28" s="144">
        <v>2</v>
      </c>
      <c r="E28" s="144">
        <v>0.35623958</v>
      </c>
      <c r="F28" s="144">
        <v>14</v>
      </c>
      <c r="G28" s="144">
        <f t="shared" si="2"/>
        <v>14</v>
      </c>
      <c r="H28" s="280">
        <v>0</v>
      </c>
      <c r="I28" s="217">
        <v>38</v>
      </c>
      <c r="J28" s="217">
        <v>12</v>
      </c>
      <c r="K28" s="144">
        <v>0</v>
      </c>
      <c r="L28" s="144">
        <v>0</v>
      </c>
      <c r="M28" s="280">
        <v>0</v>
      </c>
    </row>
    <row r="29" spans="2:13" ht="12.75">
      <c r="B29" s="197" t="s">
        <v>238</v>
      </c>
      <c r="C29" s="284">
        <v>0</v>
      </c>
      <c r="D29" s="144">
        <v>1</v>
      </c>
      <c r="E29" s="144">
        <v>2.09958986</v>
      </c>
      <c r="F29" s="144">
        <v>4</v>
      </c>
      <c r="G29" s="144">
        <f t="shared" si="2"/>
        <v>-2</v>
      </c>
      <c r="H29" s="280">
        <v>6</v>
      </c>
      <c r="I29" s="217">
        <v>41</v>
      </c>
      <c r="J29" s="217">
        <v>6</v>
      </c>
      <c r="K29" s="144">
        <v>1</v>
      </c>
      <c r="L29" s="144">
        <v>1</v>
      </c>
      <c r="M29" s="280">
        <v>0</v>
      </c>
    </row>
    <row r="30" spans="2:13" ht="12.75">
      <c r="B30" s="177" t="s">
        <v>235</v>
      </c>
      <c r="C30" s="279">
        <v>110</v>
      </c>
      <c r="D30" s="144">
        <v>89</v>
      </c>
      <c r="E30" s="144">
        <v>71.82695233</v>
      </c>
      <c r="F30" s="144">
        <v>19</v>
      </c>
      <c r="G30" s="144">
        <f t="shared" si="2"/>
        <v>-79</v>
      </c>
      <c r="H30" s="280">
        <v>98</v>
      </c>
      <c r="I30" s="217">
        <v>73</v>
      </c>
      <c r="J30" s="217">
        <v>56</v>
      </c>
      <c r="K30" s="144">
        <v>27</v>
      </c>
      <c r="L30" s="144">
        <v>-99</v>
      </c>
      <c r="M30" s="280">
        <v>126</v>
      </c>
    </row>
    <row r="31" spans="2:13" ht="12.75">
      <c r="B31" s="177" t="s">
        <v>223</v>
      </c>
      <c r="C31" s="279">
        <v>53</v>
      </c>
      <c r="D31" s="144">
        <v>0</v>
      </c>
      <c r="E31" s="144">
        <v>129.9919228</v>
      </c>
      <c r="F31" s="144">
        <v>74</v>
      </c>
      <c r="G31" s="144">
        <f t="shared" si="2"/>
        <v>8</v>
      </c>
      <c r="H31" s="280">
        <v>66</v>
      </c>
      <c r="I31" s="217">
        <v>37</v>
      </c>
      <c r="J31" s="217">
        <v>23</v>
      </c>
      <c r="K31" s="144">
        <v>6</v>
      </c>
      <c r="L31" s="144">
        <v>2</v>
      </c>
      <c r="M31" s="280">
        <v>4</v>
      </c>
    </row>
    <row r="32" spans="2:13" ht="12.75">
      <c r="B32" s="177" t="s">
        <v>224</v>
      </c>
      <c r="C32" s="284">
        <v>11441</v>
      </c>
      <c r="D32" s="144">
        <v>5541</v>
      </c>
      <c r="E32" s="144">
        <v>4281.5507136100005</v>
      </c>
      <c r="F32" s="144">
        <v>1128</v>
      </c>
      <c r="G32" s="144">
        <f t="shared" si="2"/>
        <v>910</v>
      </c>
      <c r="H32" s="280">
        <v>218</v>
      </c>
      <c r="I32" s="217">
        <v>410</v>
      </c>
      <c r="J32" s="217">
        <v>81</v>
      </c>
      <c r="K32" s="144">
        <v>116</v>
      </c>
      <c r="L32" s="144">
        <v>16</v>
      </c>
      <c r="M32" s="280">
        <v>100</v>
      </c>
    </row>
    <row r="33" spans="2:13" ht="12.75">
      <c r="B33" s="197" t="s">
        <v>270</v>
      </c>
      <c r="C33" s="279">
        <v>0</v>
      </c>
      <c r="D33" s="144">
        <v>36</v>
      </c>
      <c r="E33" s="144">
        <v>8.41049156</v>
      </c>
      <c r="F33" s="144">
        <v>0</v>
      </c>
      <c r="G33" s="144">
        <f t="shared" si="2"/>
        <v>-18</v>
      </c>
      <c r="H33" s="280">
        <v>18</v>
      </c>
      <c r="I33" s="217">
        <v>20</v>
      </c>
      <c r="J33" s="217">
        <v>18</v>
      </c>
      <c r="K33" s="144">
        <v>1</v>
      </c>
      <c r="L33" s="144">
        <v>-1</v>
      </c>
      <c r="M33" s="280">
        <v>2</v>
      </c>
    </row>
    <row r="34" spans="2:13" ht="12.75">
      <c r="B34" s="197" t="s">
        <v>268</v>
      </c>
      <c r="C34" s="279">
        <v>0</v>
      </c>
      <c r="D34" s="234">
        <v>0</v>
      </c>
      <c r="E34" s="234">
        <v>0</v>
      </c>
      <c r="F34" s="234">
        <v>0</v>
      </c>
      <c r="G34" s="234">
        <v>0</v>
      </c>
      <c r="H34" s="280" t="s">
        <v>64</v>
      </c>
      <c r="I34" s="217">
        <v>0</v>
      </c>
      <c r="J34" s="217">
        <v>0</v>
      </c>
      <c r="K34" s="234">
        <v>0</v>
      </c>
      <c r="L34" s="234">
        <v>-7</v>
      </c>
      <c r="M34" s="280">
        <v>7</v>
      </c>
    </row>
    <row r="35" spans="2:13" ht="13.5" thickBot="1">
      <c r="B35" s="180"/>
      <c r="C35" s="259"/>
      <c r="D35" s="196"/>
      <c r="E35" s="196"/>
      <c r="F35" s="196"/>
      <c r="G35" s="196"/>
      <c r="H35" s="259"/>
      <c r="I35" s="266"/>
      <c r="J35" s="266"/>
      <c r="K35" s="196"/>
      <c r="L35" s="196"/>
      <c r="M35" s="259"/>
    </row>
    <row r="36" spans="2:13" ht="12.75">
      <c r="B36" s="177"/>
      <c r="C36" s="258"/>
      <c r="D36" s="98"/>
      <c r="E36" s="98"/>
      <c r="F36" s="98"/>
      <c r="G36" s="98"/>
      <c r="H36" s="258"/>
      <c r="I36" s="106"/>
      <c r="J36" s="106"/>
      <c r="K36" s="98"/>
      <c r="L36" s="98"/>
      <c r="M36" s="258"/>
    </row>
    <row r="37" spans="2:13" ht="12.75">
      <c r="B37" s="149" t="s">
        <v>301</v>
      </c>
      <c r="C37" s="260">
        <v>-9970</v>
      </c>
      <c r="D37" s="198">
        <v>-4180</v>
      </c>
      <c r="E37" s="198">
        <v>-1488.5398753099998</v>
      </c>
      <c r="F37" s="198">
        <f>SUM(F38:F44)</f>
        <v>-490</v>
      </c>
      <c r="G37" s="198">
        <f aca="true" t="shared" si="3" ref="G37:G44">F37-H37</f>
        <v>-581</v>
      </c>
      <c r="H37" s="260">
        <v>91</v>
      </c>
      <c r="I37" s="218">
        <v>917</v>
      </c>
      <c r="J37" s="218">
        <v>1449</v>
      </c>
      <c r="K37" s="198">
        <v>1750</v>
      </c>
      <c r="L37" s="198">
        <v>-2756</v>
      </c>
      <c r="M37" s="260">
        <v>4506</v>
      </c>
    </row>
    <row r="38" spans="2:13" ht="12" customHeight="1">
      <c r="B38" s="177" t="s">
        <v>234</v>
      </c>
      <c r="C38" s="279">
        <v>131</v>
      </c>
      <c r="D38" s="144">
        <v>221</v>
      </c>
      <c r="E38" s="144">
        <v>137.88561808</v>
      </c>
      <c r="F38" s="144">
        <v>5</v>
      </c>
      <c r="G38" s="144">
        <f t="shared" si="3"/>
        <v>-73</v>
      </c>
      <c r="H38" s="280">
        <v>78</v>
      </c>
      <c r="I38" s="217">
        <v>75</v>
      </c>
      <c r="J38" s="217">
        <v>137</v>
      </c>
      <c r="K38" s="144">
        <v>221</v>
      </c>
      <c r="L38" s="144">
        <v>-119</v>
      </c>
      <c r="M38" s="280">
        <v>340</v>
      </c>
    </row>
    <row r="39" spans="2:13" ht="12" customHeight="1">
      <c r="B39" s="197" t="s">
        <v>238</v>
      </c>
      <c r="C39" s="284">
        <v>217</v>
      </c>
      <c r="D39" s="144">
        <v>174</v>
      </c>
      <c r="E39" s="144">
        <v>101.36881973</v>
      </c>
      <c r="F39" s="144">
        <v>20</v>
      </c>
      <c r="G39" s="144">
        <f t="shared" si="3"/>
        <v>-2</v>
      </c>
      <c r="H39" s="280">
        <v>22</v>
      </c>
      <c r="I39" s="217">
        <v>-38</v>
      </c>
      <c r="J39" s="217">
        <v>11</v>
      </c>
      <c r="K39" s="144">
        <v>7</v>
      </c>
      <c r="L39" s="144">
        <v>-3</v>
      </c>
      <c r="M39" s="280">
        <v>10</v>
      </c>
    </row>
    <row r="40" spans="2:15" ht="12.75" customHeight="1">
      <c r="B40" s="177" t="s">
        <v>235</v>
      </c>
      <c r="C40" s="284">
        <v>-38</v>
      </c>
      <c r="D40" s="144">
        <v>-133</v>
      </c>
      <c r="E40" s="144">
        <v>-106.98935214</v>
      </c>
      <c r="F40" s="144">
        <v>-26</v>
      </c>
      <c r="G40" s="144">
        <f t="shared" si="3"/>
        <v>100</v>
      </c>
      <c r="H40" s="280">
        <v>-126</v>
      </c>
      <c r="I40" s="217">
        <v>-41</v>
      </c>
      <c r="J40" s="217">
        <v>4</v>
      </c>
      <c r="K40" s="144">
        <v>31</v>
      </c>
      <c r="L40" s="144">
        <v>554</v>
      </c>
      <c r="M40" s="280">
        <v>-523</v>
      </c>
      <c r="O40" s="3"/>
    </row>
    <row r="41" spans="2:15" ht="12.75" customHeight="1">
      <c r="B41" s="177" t="s">
        <v>223</v>
      </c>
      <c r="C41" s="279">
        <v>94</v>
      </c>
      <c r="D41" s="144">
        <v>-258</v>
      </c>
      <c r="E41" s="144">
        <v>-431.12558467</v>
      </c>
      <c r="F41" s="144">
        <v>-251</v>
      </c>
      <c r="G41" s="144">
        <f t="shared" si="3"/>
        <v>-215</v>
      </c>
      <c r="H41" s="280">
        <v>-36</v>
      </c>
      <c r="I41" s="217">
        <v>-100</v>
      </c>
      <c r="J41" s="217">
        <v>-24</v>
      </c>
      <c r="K41" s="144">
        <v>26</v>
      </c>
      <c r="L41" s="144">
        <v>-67</v>
      </c>
      <c r="M41" s="280">
        <v>93</v>
      </c>
      <c r="O41" s="3"/>
    </row>
    <row r="42" spans="2:15" ht="12.75" customHeight="1">
      <c r="B42" s="177" t="s">
        <v>224</v>
      </c>
      <c r="C42" s="284">
        <v>-12049</v>
      </c>
      <c r="D42" s="144">
        <v>-5070</v>
      </c>
      <c r="E42" s="144">
        <v>-2151.97278414</v>
      </c>
      <c r="F42" s="144">
        <v>-746</v>
      </c>
      <c r="G42" s="144">
        <f t="shared" si="3"/>
        <v>-632</v>
      </c>
      <c r="H42" s="280">
        <v>-114</v>
      </c>
      <c r="I42" s="217">
        <v>889</v>
      </c>
      <c r="J42" s="217">
        <v>1250</v>
      </c>
      <c r="K42" s="144">
        <v>1422</v>
      </c>
      <c r="L42" s="144">
        <v>-3242</v>
      </c>
      <c r="M42" s="280">
        <v>4664</v>
      </c>
      <c r="O42" s="3"/>
    </row>
    <row r="43" spans="2:15" ht="12.75" customHeight="1">
      <c r="B43" s="197" t="s">
        <v>270</v>
      </c>
      <c r="C43" s="284">
        <v>1320</v>
      </c>
      <c r="D43" s="144">
        <v>465</v>
      </c>
      <c r="E43" s="144">
        <v>561.07853699</v>
      </c>
      <c r="F43" s="144">
        <v>155</v>
      </c>
      <c r="G43" s="144">
        <f t="shared" si="3"/>
        <v>133</v>
      </c>
      <c r="H43" s="280">
        <v>22</v>
      </c>
      <c r="I43" s="217">
        <v>-19</v>
      </c>
      <c r="J43" s="217">
        <v>-12</v>
      </c>
      <c r="K43" s="144">
        <v>-18</v>
      </c>
      <c r="L43" s="144">
        <v>55</v>
      </c>
      <c r="M43" s="280">
        <v>-73</v>
      </c>
      <c r="O43" s="3"/>
    </row>
    <row r="44" spans="2:15" ht="12.75" customHeight="1">
      <c r="B44" s="197" t="s">
        <v>268</v>
      </c>
      <c r="C44" s="284">
        <v>355</v>
      </c>
      <c r="D44" s="144">
        <v>421</v>
      </c>
      <c r="E44" s="144">
        <v>401.21487083999995</v>
      </c>
      <c r="F44" s="144">
        <v>353</v>
      </c>
      <c r="G44" s="144">
        <f t="shared" si="3"/>
        <v>108</v>
      </c>
      <c r="H44" s="280">
        <v>245</v>
      </c>
      <c r="I44" s="217">
        <v>151</v>
      </c>
      <c r="J44" s="217">
        <v>83</v>
      </c>
      <c r="K44" s="144">
        <v>61</v>
      </c>
      <c r="L44" s="144">
        <v>66</v>
      </c>
      <c r="M44" s="280">
        <v>-5</v>
      </c>
      <c r="O44" s="3"/>
    </row>
    <row r="45" spans="2:15" ht="12.75" customHeight="1">
      <c r="B45" s="38"/>
      <c r="C45" s="254"/>
      <c r="D45" s="144"/>
      <c r="E45" s="144"/>
      <c r="F45" s="144"/>
      <c r="G45" s="144"/>
      <c r="H45" s="254"/>
      <c r="I45" s="217"/>
      <c r="J45" s="217"/>
      <c r="K45" s="144"/>
      <c r="L45" s="144"/>
      <c r="M45" s="254"/>
      <c r="O45" s="3"/>
    </row>
    <row r="46" spans="2:15" ht="12.75" customHeight="1">
      <c r="B46" s="174" t="s">
        <v>302</v>
      </c>
      <c r="C46" s="260">
        <v>-4296</v>
      </c>
      <c r="D46" s="198">
        <v>-4161</v>
      </c>
      <c r="E46" s="198">
        <v>-1488.1855116500003</v>
      </c>
      <c r="F46" s="198">
        <f>SUM(F47:F53)</f>
        <v>-470</v>
      </c>
      <c r="G46" s="198">
        <f aca="true" t="shared" si="4" ref="G46:G53">F46-H46</f>
        <v>-583</v>
      </c>
      <c r="H46" s="260">
        <v>113</v>
      </c>
      <c r="I46" s="267">
        <v>-155</v>
      </c>
      <c r="J46" s="267">
        <v>385</v>
      </c>
      <c r="K46" s="198">
        <v>676</v>
      </c>
      <c r="L46" s="198">
        <v>-85</v>
      </c>
      <c r="M46" s="260">
        <v>761</v>
      </c>
      <c r="O46" s="3"/>
    </row>
    <row r="47" spans="2:15" ht="12.75" customHeight="1">
      <c r="B47" s="177" t="s">
        <v>234</v>
      </c>
      <c r="C47" s="279">
        <v>-17</v>
      </c>
      <c r="D47" s="144">
        <v>247</v>
      </c>
      <c r="E47" s="144">
        <v>164.34231513999998</v>
      </c>
      <c r="F47" s="144">
        <v>31</v>
      </c>
      <c r="G47" s="144">
        <f t="shared" si="4"/>
        <v>-74</v>
      </c>
      <c r="H47" s="280">
        <v>105</v>
      </c>
      <c r="I47" s="217">
        <v>60</v>
      </c>
      <c r="J47" s="217">
        <v>121</v>
      </c>
      <c r="K47" s="144">
        <v>205</v>
      </c>
      <c r="L47" s="144">
        <v>-120</v>
      </c>
      <c r="M47" s="280">
        <v>325</v>
      </c>
      <c r="O47" s="3"/>
    </row>
    <row r="48" spans="2:15" ht="12.75" customHeight="1">
      <c r="B48" s="197" t="s">
        <v>238</v>
      </c>
      <c r="C48" s="284">
        <v>36</v>
      </c>
      <c r="D48" s="144">
        <v>216</v>
      </c>
      <c r="E48" s="144">
        <v>142.53654401</v>
      </c>
      <c r="F48" s="144">
        <v>61</v>
      </c>
      <c r="G48" s="144">
        <f t="shared" si="4"/>
        <v>-2</v>
      </c>
      <c r="H48" s="280">
        <v>63</v>
      </c>
      <c r="I48" s="217">
        <v>-39</v>
      </c>
      <c r="J48" s="217">
        <v>9</v>
      </c>
      <c r="K48" s="144">
        <v>5</v>
      </c>
      <c r="L48" s="144">
        <v>-3</v>
      </c>
      <c r="M48" s="280">
        <v>8</v>
      </c>
      <c r="O48" s="3"/>
    </row>
    <row r="49" spans="2:15" ht="12.75" customHeight="1">
      <c r="B49" s="177" t="s">
        <v>235</v>
      </c>
      <c r="C49" s="284">
        <v>59</v>
      </c>
      <c r="D49" s="144">
        <v>-41</v>
      </c>
      <c r="E49" s="144">
        <v>-14.59533193</v>
      </c>
      <c r="F49" s="144">
        <v>67</v>
      </c>
      <c r="G49" s="144">
        <f t="shared" si="4"/>
        <v>101</v>
      </c>
      <c r="H49" s="280">
        <v>-34</v>
      </c>
      <c r="I49" s="217">
        <v>-172</v>
      </c>
      <c r="J49" s="217">
        <v>-127</v>
      </c>
      <c r="K49" s="144">
        <v>-100</v>
      </c>
      <c r="L49" s="144">
        <v>94</v>
      </c>
      <c r="M49" s="280">
        <v>-194</v>
      </c>
      <c r="O49" s="3"/>
    </row>
    <row r="50" spans="2:15" ht="12.75" customHeight="1">
      <c r="B50" s="177" t="s">
        <v>223</v>
      </c>
      <c r="C50" s="279">
        <v>-233</v>
      </c>
      <c r="D50" s="144">
        <v>-231</v>
      </c>
      <c r="E50" s="144">
        <v>-404.44803841000004</v>
      </c>
      <c r="F50" s="144">
        <v>-225</v>
      </c>
      <c r="G50" s="144">
        <f t="shared" si="4"/>
        <v>-216</v>
      </c>
      <c r="H50" s="280">
        <v>-9</v>
      </c>
      <c r="I50" s="217">
        <v>-99</v>
      </c>
      <c r="J50" s="217">
        <v>-13</v>
      </c>
      <c r="K50" s="144">
        <v>26</v>
      </c>
      <c r="L50" s="144">
        <v>8</v>
      </c>
      <c r="M50" s="280">
        <v>18</v>
      </c>
      <c r="O50" s="3"/>
    </row>
    <row r="51" spans="2:15" ht="12.75" customHeight="1">
      <c r="B51" s="177" t="s">
        <v>224</v>
      </c>
      <c r="C51" s="284">
        <v>-5162</v>
      </c>
      <c r="D51" s="144">
        <v>-5116</v>
      </c>
      <c r="E51" s="144">
        <v>-2216.11006899</v>
      </c>
      <c r="F51" s="144">
        <v>-790</v>
      </c>
      <c r="G51" s="144">
        <f t="shared" si="4"/>
        <v>-631</v>
      </c>
      <c r="H51" s="280">
        <v>-159</v>
      </c>
      <c r="I51" s="217">
        <v>-49</v>
      </c>
      <c r="J51" s="217">
        <v>313</v>
      </c>
      <c r="K51" s="144">
        <v>485</v>
      </c>
      <c r="L51" s="144">
        <v>-134</v>
      </c>
      <c r="M51" s="280">
        <v>619</v>
      </c>
      <c r="O51" s="3"/>
    </row>
    <row r="52" spans="2:15" ht="12.75" customHeight="1">
      <c r="B52" s="197" t="s">
        <v>270</v>
      </c>
      <c r="C52" s="284">
        <v>873</v>
      </c>
      <c r="D52" s="144">
        <v>460</v>
      </c>
      <c r="E52" s="144">
        <v>556.08206403</v>
      </c>
      <c r="F52" s="144">
        <v>150</v>
      </c>
      <c r="G52" s="144">
        <f t="shared" si="4"/>
        <v>131</v>
      </c>
      <c r="H52" s="280">
        <v>19</v>
      </c>
      <c r="I52" s="217">
        <v>-7</v>
      </c>
      <c r="J52" s="217">
        <v>0</v>
      </c>
      <c r="K52" s="144">
        <v>-6</v>
      </c>
      <c r="L52" s="144">
        <v>4</v>
      </c>
      <c r="M52" s="280">
        <v>-10</v>
      </c>
      <c r="O52" s="3"/>
    </row>
    <row r="53" spans="2:15" ht="12.75" customHeight="1">
      <c r="B53" s="197" t="s">
        <v>268</v>
      </c>
      <c r="C53" s="284">
        <v>148</v>
      </c>
      <c r="D53" s="144">
        <v>304</v>
      </c>
      <c r="E53" s="144">
        <v>284.0070045</v>
      </c>
      <c r="F53" s="144">
        <v>236</v>
      </c>
      <c r="G53" s="144">
        <f t="shared" si="4"/>
        <v>108</v>
      </c>
      <c r="H53" s="280">
        <v>128</v>
      </c>
      <c r="I53" s="217">
        <v>151</v>
      </c>
      <c r="J53" s="217">
        <v>82</v>
      </c>
      <c r="K53" s="144">
        <v>61</v>
      </c>
      <c r="L53" s="144">
        <v>66</v>
      </c>
      <c r="M53" s="280">
        <v>-5</v>
      </c>
      <c r="O53" s="3"/>
    </row>
    <row r="54" spans="2:15" ht="12.75" customHeight="1">
      <c r="B54" s="38"/>
      <c r="C54" s="254"/>
      <c r="D54" s="144"/>
      <c r="E54" s="144"/>
      <c r="F54" s="144"/>
      <c r="G54" s="144"/>
      <c r="H54" s="254"/>
      <c r="I54" s="217"/>
      <c r="J54" s="217"/>
      <c r="K54" s="144"/>
      <c r="L54" s="144"/>
      <c r="M54" s="254"/>
      <c r="O54" s="3"/>
    </row>
    <row r="55" spans="2:15" ht="12.75" customHeight="1">
      <c r="B55" s="175" t="s">
        <v>271</v>
      </c>
      <c r="C55" s="260">
        <v>1</v>
      </c>
      <c r="D55" s="198">
        <v>3</v>
      </c>
      <c r="E55" s="198">
        <v>20.84167396</v>
      </c>
      <c r="F55" s="198">
        <v>0</v>
      </c>
      <c r="G55" s="263">
        <v>0</v>
      </c>
      <c r="H55" s="260" t="s">
        <v>64</v>
      </c>
      <c r="I55" s="218">
        <v>32</v>
      </c>
      <c r="J55" s="218">
        <v>22</v>
      </c>
      <c r="K55" s="234">
        <v>32</v>
      </c>
      <c r="L55" s="234">
        <v>-1768</v>
      </c>
      <c r="M55" s="260">
        <v>1800</v>
      </c>
      <c r="O55" s="3"/>
    </row>
    <row r="56" spans="2:15" ht="12.75" customHeight="1">
      <c r="B56" s="38"/>
      <c r="C56" s="254"/>
      <c r="D56" s="144"/>
      <c r="E56" s="144"/>
      <c r="F56" s="144"/>
      <c r="G56" s="144"/>
      <c r="H56" s="254"/>
      <c r="I56" s="217"/>
      <c r="J56" s="217"/>
      <c r="K56" s="144"/>
      <c r="L56" s="144"/>
      <c r="M56" s="254"/>
      <c r="O56" s="3"/>
    </row>
    <row r="57" spans="2:15" ht="12.75" customHeight="1">
      <c r="B57" s="149" t="s">
        <v>304</v>
      </c>
      <c r="C57" s="260">
        <v>867</v>
      </c>
      <c r="D57" s="198">
        <v>697</v>
      </c>
      <c r="E57" s="198">
        <v>438.90842957</v>
      </c>
      <c r="F57" s="198">
        <f>SUM(F59:F62)</f>
        <v>360</v>
      </c>
      <c r="G57" s="198">
        <f>F57-H57</f>
        <v>185</v>
      </c>
      <c r="H57" s="260">
        <v>175</v>
      </c>
      <c r="I57" s="267">
        <v>-1062</v>
      </c>
      <c r="J57" s="267">
        <v>-1075</v>
      </c>
      <c r="K57" s="198">
        <v>-990</v>
      </c>
      <c r="L57" s="198">
        <v>-171</v>
      </c>
      <c r="M57" s="260">
        <v>-819</v>
      </c>
      <c r="O57" s="3"/>
    </row>
    <row r="58" spans="2:15" ht="12.75" customHeight="1">
      <c r="B58" s="177" t="s">
        <v>234</v>
      </c>
      <c r="C58" s="262" t="s">
        <v>303</v>
      </c>
      <c r="D58" s="144" t="s">
        <v>303</v>
      </c>
      <c r="E58" s="144" t="s">
        <v>303</v>
      </c>
      <c r="F58" s="144" t="s">
        <v>303</v>
      </c>
      <c r="G58" s="144" t="s">
        <v>303</v>
      </c>
      <c r="H58" s="262" t="s">
        <v>303</v>
      </c>
      <c r="I58" s="217" t="s">
        <v>303</v>
      </c>
      <c r="J58" s="217">
        <v>0</v>
      </c>
      <c r="K58" s="144">
        <v>0</v>
      </c>
      <c r="L58" s="144">
        <v>0</v>
      </c>
      <c r="M58" s="262"/>
      <c r="O58" s="3"/>
    </row>
    <row r="59" spans="2:15" ht="12.75" customHeight="1">
      <c r="B59" s="197" t="s">
        <v>238</v>
      </c>
      <c r="C59" s="279">
        <v>0</v>
      </c>
      <c r="D59" s="144">
        <v>-1</v>
      </c>
      <c r="E59" s="144">
        <v>-1.45200252</v>
      </c>
      <c r="F59" s="144">
        <v>-1</v>
      </c>
      <c r="G59" s="144">
        <f>F59-H59</f>
        <v>-1</v>
      </c>
      <c r="H59" s="280">
        <v>0</v>
      </c>
      <c r="I59" s="217">
        <v>2</v>
      </c>
      <c r="J59" s="217">
        <v>-3</v>
      </c>
      <c r="K59" s="144">
        <v>-3</v>
      </c>
      <c r="L59" s="144">
        <v>-3</v>
      </c>
      <c r="M59" s="280">
        <v>0</v>
      </c>
      <c r="O59" s="3"/>
    </row>
    <row r="60" spans="2:15" ht="12.75" customHeight="1">
      <c r="B60" s="177" t="s">
        <v>235</v>
      </c>
      <c r="C60" s="279">
        <v>19</v>
      </c>
      <c r="D60" s="144">
        <v>36</v>
      </c>
      <c r="E60" s="144">
        <v>27.408680760000003</v>
      </c>
      <c r="F60" s="144">
        <v>27</v>
      </c>
      <c r="G60" s="144">
        <f>F60-H60</f>
        <v>5</v>
      </c>
      <c r="H60" s="280">
        <v>22</v>
      </c>
      <c r="I60" s="217">
        <v>-51</v>
      </c>
      <c r="J60" s="217">
        <v>-49</v>
      </c>
      <c r="K60" s="144">
        <v>-48</v>
      </c>
      <c r="L60" s="144">
        <v>-4</v>
      </c>
      <c r="M60" s="280">
        <v>-44</v>
      </c>
      <c r="O60" s="3"/>
    </row>
    <row r="61" spans="2:15" ht="12.75" customHeight="1">
      <c r="B61" s="177" t="s">
        <v>223</v>
      </c>
      <c r="C61" s="279">
        <v>-71</v>
      </c>
      <c r="D61" s="144">
        <v>584</v>
      </c>
      <c r="E61" s="144">
        <v>347.30938132</v>
      </c>
      <c r="F61" s="144">
        <v>203</v>
      </c>
      <c r="G61" s="144">
        <f>F61-H61</f>
        <v>196</v>
      </c>
      <c r="H61" s="280">
        <v>7</v>
      </c>
      <c r="I61" s="217">
        <v>38</v>
      </c>
      <c r="J61" s="217">
        <v>-31</v>
      </c>
      <c r="K61" s="144">
        <v>-62</v>
      </c>
      <c r="L61" s="144">
        <v>-21</v>
      </c>
      <c r="M61" s="280">
        <v>-41</v>
      </c>
      <c r="O61" s="3"/>
    </row>
    <row r="62" spans="2:15" ht="12.75" customHeight="1">
      <c r="B62" s="177" t="s">
        <v>224</v>
      </c>
      <c r="C62" s="279">
        <v>920</v>
      </c>
      <c r="D62" s="144">
        <v>78</v>
      </c>
      <c r="E62" s="144">
        <v>65.64237001</v>
      </c>
      <c r="F62" s="144">
        <v>131</v>
      </c>
      <c r="G62" s="144">
        <f>F62-H62</f>
        <v>-15</v>
      </c>
      <c r="H62" s="280">
        <v>146</v>
      </c>
      <c r="I62" s="217">
        <v>-1051</v>
      </c>
      <c r="J62" s="217">
        <v>-992</v>
      </c>
      <c r="K62" s="144">
        <v>-877</v>
      </c>
      <c r="L62" s="144">
        <v>-143</v>
      </c>
      <c r="M62" s="280">
        <v>-734</v>
      </c>
      <c r="O62" s="3"/>
    </row>
    <row r="63" spans="2:15" ht="12.75" customHeight="1">
      <c r="B63" s="197" t="s">
        <v>270</v>
      </c>
      <c r="C63" s="262" t="s">
        <v>303</v>
      </c>
      <c r="D63" s="144" t="s">
        <v>303</v>
      </c>
      <c r="E63" s="144" t="s">
        <v>303</v>
      </c>
      <c r="F63" s="144" t="s">
        <v>303</v>
      </c>
      <c r="G63" s="144" t="s">
        <v>303</v>
      </c>
      <c r="H63" s="262" t="s">
        <v>303</v>
      </c>
      <c r="I63" s="217" t="s">
        <v>303</v>
      </c>
      <c r="J63" s="217">
        <v>0</v>
      </c>
      <c r="K63" s="144">
        <v>0</v>
      </c>
      <c r="L63" s="144">
        <v>0</v>
      </c>
      <c r="M63" s="262"/>
      <c r="O63" s="3"/>
    </row>
    <row r="64" spans="2:15" ht="12.75" customHeight="1">
      <c r="B64" s="197" t="s">
        <v>268</v>
      </c>
      <c r="C64" s="262" t="s">
        <v>303</v>
      </c>
      <c r="D64" s="144" t="s">
        <v>303</v>
      </c>
      <c r="E64" s="144" t="s">
        <v>303</v>
      </c>
      <c r="F64" s="144" t="s">
        <v>303</v>
      </c>
      <c r="G64" s="144" t="s">
        <v>303</v>
      </c>
      <c r="H64" s="262" t="s">
        <v>303</v>
      </c>
      <c r="I64" s="217" t="s">
        <v>303</v>
      </c>
      <c r="J64" s="217">
        <v>0</v>
      </c>
      <c r="K64" s="144">
        <v>0</v>
      </c>
      <c r="L64" s="144">
        <v>0</v>
      </c>
      <c r="M64" s="262"/>
      <c r="O64" s="3"/>
    </row>
    <row r="65" spans="2:15" ht="12.75" customHeight="1">
      <c r="B65" s="38"/>
      <c r="C65" s="254"/>
      <c r="D65" s="234"/>
      <c r="E65" s="234"/>
      <c r="F65" s="234"/>
      <c r="G65" s="234"/>
      <c r="H65" s="254"/>
      <c r="I65" s="217"/>
      <c r="J65" s="217"/>
      <c r="K65" s="234"/>
      <c r="L65" s="234"/>
      <c r="M65" s="254"/>
      <c r="O65" s="3"/>
    </row>
    <row r="66" spans="2:15" ht="12.75" customHeight="1">
      <c r="B66" s="149" t="s">
        <v>305</v>
      </c>
      <c r="C66" s="141">
        <v>619</v>
      </c>
      <c r="D66" s="198">
        <v>-2189</v>
      </c>
      <c r="E66" s="198">
        <v>-624</v>
      </c>
      <c r="F66" s="198">
        <f>SUM(F67:F73)</f>
        <v>-239</v>
      </c>
      <c r="G66" s="198">
        <f>F66-H66</f>
        <v>-67</v>
      </c>
      <c r="H66" s="141">
        <v>-172</v>
      </c>
      <c r="I66" s="218">
        <v>286</v>
      </c>
      <c r="J66" s="218">
        <v>363</v>
      </c>
      <c r="K66" s="198">
        <v>283</v>
      </c>
      <c r="L66" s="198">
        <v>68</v>
      </c>
      <c r="M66" s="141">
        <v>215</v>
      </c>
      <c r="O66" s="3"/>
    </row>
    <row r="67" spans="2:15" s="19" customFormat="1" ht="12.75" customHeight="1">
      <c r="B67" s="177" t="s">
        <v>234</v>
      </c>
      <c r="C67" s="286">
        <v>-25</v>
      </c>
      <c r="D67" s="287">
        <v>-66</v>
      </c>
      <c r="E67" s="287">
        <v>-7</v>
      </c>
      <c r="F67" s="287">
        <v>19</v>
      </c>
      <c r="G67" s="287">
        <f>F67-H67</f>
        <v>22</v>
      </c>
      <c r="H67" s="286">
        <v>-3</v>
      </c>
      <c r="I67" s="288">
        <v>-107</v>
      </c>
      <c r="J67" s="288">
        <v>-103</v>
      </c>
      <c r="K67" s="287">
        <v>-103</v>
      </c>
      <c r="L67" s="287">
        <v>-20</v>
      </c>
      <c r="M67" s="286">
        <v>-83</v>
      </c>
      <c r="O67" s="195"/>
    </row>
    <row r="68" spans="2:15" s="19" customFormat="1" ht="12.75" customHeight="1">
      <c r="B68" s="197" t="s">
        <v>238</v>
      </c>
      <c r="C68" s="286"/>
      <c r="D68" s="287"/>
      <c r="E68" s="287"/>
      <c r="F68" s="287"/>
      <c r="G68" s="287"/>
      <c r="H68" s="286">
        <v>0</v>
      </c>
      <c r="I68" s="288"/>
      <c r="J68" s="288"/>
      <c r="K68" s="287"/>
      <c r="L68" s="287">
        <v>0</v>
      </c>
      <c r="M68" s="286"/>
      <c r="O68" s="195"/>
    </row>
    <row r="69" spans="2:15" s="19" customFormat="1" ht="12.75" customHeight="1">
      <c r="B69" s="177" t="s">
        <v>235</v>
      </c>
      <c r="C69" s="286"/>
      <c r="D69" s="287"/>
      <c r="E69" s="287"/>
      <c r="F69" s="287"/>
      <c r="G69" s="287"/>
      <c r="H69" s="286">
        <v>0</v>
      </c>
      <c r="I69" s="288"/>
      <c r="J69" s="288"/>
      <c r="K69" s="287"/>
      <c r="L69" s="287">
        <v>0</v>
      </c>
      <c r="M69" s="286"/>
      <c r="O69" s="195"/>
    </row>
    <row r="70" spans="2:15" s="19" customFormat="1" ht="12.75" customHeight="1">
      <c r="B70" s="177" t="s">
        <v>223</v>
      </c>
      <c r="C70" s="286">
        <v>644</v>
      </c>
      <c r="D70" s="287">
        <v>-2123</v>
      </c>
      <c r="E70" s="287">
        <v>-617</v>
      </c>
      <c r="F70" s="287">
        <v>-258</v>
      </c>
      <c r="G70" s="287">
        <f>F70-H70</f>
        <v>-89</v>
      </c>
      <c r="H70" s="286">
        <v>-169</v>
      </c>
      <c r="I70" s="288">
        <v>393</v>
      </c>
      <c r="J70" s="288">
        <v>466</v>
      </c>
      <c r="K70" s="287">
        <v>386</v>
      </c>
      <c r="L70" s="287">
        <v>88</v>
      </c>
      <c r="M70" s="286">
        <v>298</v>
      </c>
      <c r="O70" s="195"/>
    </row>
    <row r="71" spans="2:15" s="19" customFormat="1" ht="12.75" customHeight="1">
      <c r="B71" s="177" t="s">
        <v>224</v>
      </c>
      <c r="C71" s="286"/>
      <c r="D71" s="287"/>
      <c r="E71" s="287"/>
      <c r="F71" s="287"/>
      <c r="G71" s="287"/>
      <c r="H71" s="286"/>
      <c r="I71" s="288"/>
      <c r="J71" s="288"/>
      <c r="K71" s="287"/>
      <c r="L71" s="287">
        <v>0</v>
      </c>
      <c r="M71" s="286"/>
      <c r="O71" s="195"/>
    </row>
    <row r="72" spans="2:15" s="19" customFormat="1" ht="12.75" customHeight="1">
      <c r="B72" s="197" t="s">
        <v>270</v>
      </c>
      <c r="C72" s="286"/>
      <c r="D72" s="287"/>
      <c r="E72" s="287"/>
      <c r="F72" s="287"/>
      <c r="G72" s="287"/>
      <c r="H72" s="286"/>
      <c r="I72" s="288"/>
      <c r="J72" s="288"/>
      <c r="K72" s="287"/>
      <c r="L72" s="287">
        <v>0</v>
      </c>
      <c r="M72" s="286"/>
      <c r="O72" s="195"/>
    </row>
    <row r="73" spans="2:15" s="19" customFormat="1" ht="12.75" customHeight="1">
      <c r="B73" s="197" t="s">
        <v>268</v>
      </c>
      <c r="C73" s="286"/>
      <c r="D73" s="287"/>
      <c r="E73" s="287"/>
      <c r="F73" s="287"/>
      <c r="G73" s="287"/>
      <c r="H73" s="286"/>
      <c r="I73" s="288"/>
      <c r="J73" s="288"/>
      <c r="K73" s="287"/>
      <c r="L73" s="287"/>
      <c r="M73" s="286"/>
      <c r="O73" s="195"/>
    </row>
    <row r="74" spans="2:15" s="19" customFormat="1" ht="12.75" customHeight="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O74" s="195"/>
    </row>
    <row r="75" spans="2:15" ht="33.75">
      <c r="B75" s="194" t="s">
        <v>306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O75" s="3"/>
    </row>
    <row r="76" spans="2:15" ht="48" customHeight="1">
      <c r="B76" s="194" t="s">
        <v>307</v>
      </c>
      <c r="C76" s="194"/>
      <c r="D76" s="194"/>
      <c r="E76" s="194"/>
      <c r="F76" s="255"/>
      <c r="G76" s="194"/>
      <c r="H76" s="194"/>
      <c r="I76" s="194"/>
      <c r="J76" s="194"/>
      <c r="K76" s="109"/>
      <c r="L76" s="109"/>
      <c r="M76" s="194"/>
      <c r="O76" s="3"/>
    </row>
    <row r="77" spans="2:15" ht="22.5">
      <c r="B77" s="194" t="s">
        <v>308</v>
      </c>
      <c r="C77" s="194"/>
      <c r="D77" s="194"/>
      <c r="E77" s="194"/>
      <c r="F77" s="256"/>
      <c r="G77" s="194"/>
      <c r="H77" s="194"/>
      <c r="I77" s="194"/>
      <c r="J77" s="194"/>
      <c r="K77" s="109"/>
      <c r="L77" s="109"/>
      <c r="M77" s="194"/>
      <c r="O77" s="3"/>
    </row>
    <row r="78" spans="2:15" s="109" customFormat="1" ht="12.75">
      <c r="B78" s="194" t="s">
        <v>309</v>
      </c>
      <c r="C78" s="194"/>
      <c r="D78" s="194"/>
      <c r="E78" s="194"/>
      <c r="F78" s="214"/>
      <c r="G78" s="214"/>
      <c r="H78" s="194"/>
      <c r="I78" s="214"/>
      <c r="J78" s="214"/>
      <c r="K78" s="129"/>
      <c r="L78" s="129"/>
      <c r="M78" s="194"/>
      <c r="O78" s="110"/>
    </row>
    <row r="79" spans="2:15" s="109" customFormat="1" ht="22.5">
      <c r="B79" s="194" t="s">
        <v>311</v>
      </c>
      <c r="C79" s="194"/>
      <c r="D79" s="194"/>
      <c r="E79" s="194"/>
      <c r="F79" s="194"/>
      <c r="G79" s="194"/>
      <c r="H79" s="194"/>
      <c r="I79" s="194"/>
      <c r="J79" s="194"/>
      <c r="K79" s="199"/>
      <c r="L79" s="199"/>
      <c r="M79" s="194"/>
      <c r="O79" s="110"/>
    </row>
    <row r="80" spans="2:15" ht="12.75">
      <c r="B80" s="194"/>
      <c r="C80" s="194"/>
      <c r="D80" s="194"/>
      <c r="E80" s="194"/>
      <c r="F80" s="194"/>
      <c r="G80" s="109"/>
      <c r="H80" s="194"/>
      <c r="K80" s="109"/>
      <c r="L80" s="109"/>
      <c r="M80" s="194"/>
      <c r="O80" s="3"/>
    </row>
    <row r="81" spans="1:15" ht="12.75">
      <c r="A81" s="1">
        <v>-204</v>
      </c>
      <c r="B81" s="109"/>
      <c r="C81" s="109"/>
      <c r="D81" s="109"/>
      <c r="E81" s="109"/>
      <c r="F81" s="109"/>
      <c r="G81" s="109"/>
      <c r="H81" s="109"/>
      <c r="K81" s="109"/>
      <c r="L81" s="109"/>
      <c r="M81" s="109"/>
      <c r="O81" s="3"/>
    </row>
    <row r="82" spans="6:12" ht="12.75">
      <c r="F82" s="109"/>
      <c r="G82" s="240"/>
      <c r="K82" s="194"/>
      <c r="L82" s="194"/>
    </row>
    <row r="83" spans="6:12" ht="12.75">
      <c r="F83" s="109"/>
      <c r="G83" s="109"/>
      <c r="K83" s="109"/>
      <c r="L83" s="109"/>
    </row>
    <row r="84" spans="6:15" ht="12.75">
      <c r="F84" s="109"/>
      <c r="G84" s="109"/>
      <c r="K84" s="109"/>
      <c r="L84" s="109"/>
      <c r="O84" s="3"/>
    </row>
    <row r="85" spans="6:12" ht="12" customHeight="1">
      <c r="F85" s="109"/>
      <c r="G85" s="109"/>
      <c r="K85" s="109"/>
      <c r="L85" s="109"/>
    </row>
    <row r="86" spans="6:12" ht="12.75">
      <c r="F86" s="109"/>
      <c r="G86" s="109"/>
      <c r="K86" s="109"/>
      <c r="L86" s="109"/>
    </row>
    <row r="87" spans="6:12" ht="12.75" customHeight="1">
      <c r="F87" s="109"/>
      <c r="G87" s="109"/>
      <c r="K87" s="109"/>
      <c r="L87" s="109"/>
    </row>
    <row r="88" spans="6:12" ht="12.75">
      <c r="F88" s="109"/>
      <c r="G88" s="109"/>
      <c r="K88" s="109"/>
      <c r="L88" s="109"/>
    </row>
    <row r="89" spans="6:12" ht="12.75">
      <c r="F89" s="109"/>
      <c r="G89" s="109"/>
      <c r="K89" s="109"/>
      <c r="L89" s="109"/>
    </row>
    <row r="90" spans="6:12" ht="12.75">
      <c r="F90" s="109"/>
      <c r="G90" s="109"/>
      <c r="K90" s="109"/>
      <c r="L90" s="109"/>
    </row>
    <row r="91" spans="6:12" ht="12.75">
      <c r="F91" s="109"/>
      <c r="G91" s="109"/>
      <c r="K91" s="109"/>
      <c r="L91" s="109"/>
    </row>
    <row r="92" spans="6:12" ht="12.75">
      <c r="F92" s="109"/>
      <c r="G92" s="109"/>
      <c r="K92" s="109"/>
      <c r="L92" s="109"/>
    </row>
    <row r="93" spans="6:12" ht="12.75">
      <c r="F93" s="109"/>
      <c r="G93" s="109"/>
      <c r="K93" s="109"/>
      <c r="L93" s="109"/>
    </row>
    <row r="94" spans="6:12" ht="12.75">
      <c r="F94" s="109"/>
      <c r="G94" s="109"/>
      <c r="K94" s="109"/>
      <c r="L94" s="109"/>
    </row>
    <row r="95" spans="6:12" ht="12.75">
      <c r="F95" s="109"/>
      <c r="G95" s="109"/>
      <c r="K95" s="109"/>
      <c r="L95" s="109"/>
    </row>
    <row r="96" spans="6:12" ht="12.75">
      <c r="F96" s="109"/>
      <c r="G96" s="109"/>
      <c r="K96" s="109"/>
      <c r="L96" s="109"/>
    </row>
    <row r="97" spans="6:12" ht="12.75">
      <c r="F97" s="109"/>
      <c r="G97" s="109"/>
      <c r="K97" s="109"/>
      <c r="L97" s="109"/>
    </row>
    <row r="98" spans="7:12" ht="12.75">
      <c r="G98" s="109"/>
      <c r="K98" s="109"/>
      <c r="L98" s="109"/>
    </row>
    <row r="99" spans="7:12" ht="12.75">
      <c r="G99" s="109"/>
      <c r="K99" s="109"/>
      <c r="L99" s="109"/>
    </row>
    <row r="100" spans="11:12" ht="12.75">
      <c r="K100" s="109"/>
      <c r="L100" s="109"/>
    </row>
    <row r="101" spans="11:12" ht="12.75">
      <c r="K101" s="109"/>
      <c r="L101" s="109"/>
    </row>
  </sheetData>
  <sheetProtection/>
  <mergeCells count="22">
    <mergeCell ref="H70:H73"/>
    <mergeCell ref="I70:I73"/>
    <mergeCell ref="K70:K73"/>
    <mergeCell ref="M70:M73"/>
    <mergeCell ref="K67:K69"/>
    <mergeCell ref="M67:M69"/>
    <mergeCell ref="D67:D69"/>
    <mergeCell ref="D70:D73"/>
    <mergeCell ref="F67:F69"/>
    <mergeCell ref="F70:F73"/>
    <mergeCell ref="I67:I69"/>
    <mergeCell ref="J67:J69"/>
    <mergeCell ref="C67:C69"/>
    <mergeCell ref="C70:C73"/>
    <mergeCell ref="H67:H69"/>
    <mergeCell ref="G67:G69"/>
    <mergeCell ref="G70:G73"/>
    <mergeCell ref="L67:L69"/>
    <mergeCell ref="L70:L73"/>
    <mergeCell ref="E67:E69"/>
    <mergeCell ref="E70:E73"/>
    <mergeCell ref="J70:J73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5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192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69" t="s">
        <v>328</v>
      </c>
      <c r="C4" s="72" t="s">
        <v>156</v>
      </c>
      <c r="D4" s="72" t="s">
        <v>157</v>
      </c>
      <c r="E4" s="72" t="s">
        <v>18</v>
      </c>
      <c r="F4" s="72" t="s">
        <v>28</v>
      </c>
      <c r="G4" s="108" t="s">
        <v>13</v>
      </c>
      <c r="H4" s="206" t="s">
        <v>19</v>
      </c>
      <c r="I4" s="136" t="s">
        <v>207</v>
      </c>
      <c r="J4" s="72" t="s">
        <v>315</v>
      </c>
      <c r="K4" s="72" t="s">
        <v>156</v>
      </c>
      <c r="L4" s="72" t="s">
        <v>157</v>
      </c>
      <c r="M4" s="72" t="s">
        <v>18</v>
      </c>
      <c r="N4" s="72" t="s">
        <v>28</v>
      </c>
      <c r="O4" s="108" t="s">
        <v>13</v>
      </c>
      <c r="P4" s="108" t="s">
        <v>19</v>
      </c>
      <c r="Q4" s="71" t="s">
        <v>207</v>
      </c>
      <c r="R4" s="3"/>
      <c r="S4" s="3"/>
      <c r="T4" s="3"/>
      <c r="U4" s="3"/>
      <c r="V4" s="3"/>
    </row>
    <row r="5" spans="2:22" ht="12" customHeight="1">
      <c r="B5" s="67"/>
      <c r="C5" s="98" t="s">
        <v>195</v>
      </c>
      <c r="D5" s="98" t="s">
        <v>195</v>
      </c>
      <c r="E5" s="98" t="s">
        <v>195</v>
      </c>
      <c r="F5" s="98" t="s">
        <v>195</v>
      </c>
      <c r="G5" s="98" t="s">
        <v>195</v>
      </c>
      <c r="H5" s="106" t="s">
        <v>195</v>
      </c>
      <c r="I5" s="100" t="s">
        <v>195</v>
      </c>
      <c r="J5" s="43"/>
      <c r="K5" s="98" t="s">
        <v>80</v>
      </c>
      <c r="L5" s="98" t="s">
        <v>80</v>
      </c>
      <c r="M5" s="98" t="s">
        <v>80</v>
      </c>
      <c r="N5" s="98" t="s">
        <v>80</v>
      </c>
      <c r="O5" s="98" t="s">
        <v>80</v>
      </c>
      <c r="P5" s="98" t="s">
        <v>80</v>
      </c>
      <c r="Q5" s="100" t="s">
        <v>80</v>
      </c>
      <c r="R5" s="3"/>
      <c r="S5" s="3"/>
      <c r="T5" s="3"/>
      <c r="U5" s="3"/>
      <c r="V5" s="3"/>
    </row>
    <row r="6" spans="2:22" ht="12" customHeight="1" thickBot="1">
      <c r="B6" s="101"/>
      <c r="C6" s="104"/>
      <c r="D6" s="104"/>
      <c r="E6" s="104"/>
      <c r="F6" s="104"/>
      <c r="G6" s="104"/>
      <c r="H6" s="207"/>
      <c r="I6" s="100"/>
      <c r="J6" s="43"/>
      <c r="K6" s="104"/>
      <c r="L6" s="104"/>
      <c r="M6" s="104"/>
      <c r="N6" s="104"/>
      <c r="O6" s="104"/>
      <c r="P6" s="104"/>
      <c r="Q6" s="102"/>
      <c r="R6" s="3"/>
      <c r="S6" s="3"/>
      <c r="T6" s="3"/>
      <c r="U6" s="3"/>
      <c r="V6" s="3"/>
    </row>
    <row r="7" spans="2:17" ht="15.75" customHeight="1">
      <c r="B7" s="80" t="s">
        <v>25</v>
      </c>
      <c r="C7" s="44"/>
      <c r="D7" s="44"/>
      <c r="E7" s="44"/>
      <c r="F7" s="44"/>
      <c r="G7" s="44"/>
      <c r="H7" s="44"/>
      <c r="I7" s="208"/>
      <c r="J7" s="44"/>
      <c r="K7" s="44">
        <f>_xlfn.IFERROR(B7/#REF!-1,"")</f>
      </c>
      <c r="L7" s="44">
        <f>_xlfn.IFERROR(C7/#REF!-1,"")</f>
      </c>
      <c r="M7" s="44">
        <f>_xlfn.IFERROR(D7/#REF!-1,"")</f>
      </c>
      <c r="N7" s="44">
        <f>_xlfn.IFERROR(E7/#REF!-1,"")</f>
      </c>
      <c r="O7" s="44">
        <f>_xlfn.IFERROR(F7/#REF!-1,"")</f>
      </c>
      <c r="P7" s="44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148">
        <v>1750</v>
      </c>
      <c r="D8" s="148">
        <v>42834</v>
      </c>
      <c r="E8" s="148">
        <v>1718</v>
      </c>
      <c r="F8" s="148">
        <v>1082</v>
      </c>
      <c r="G8" s="148">
        <v>15</v>
      </c>
      <c r="H8" s="148">
        <v>0</v>
      </c>
      <c r="I8" s="41">
        <v>47399</v>
      </c>
      <c r="J8" s="44"/>
      <c r="K8" s="93">
        <f aca="true" t="shared" si="0" ref="K8:K25">_xlfn.IFERROR(C8/C35-1,"")</f>
        <v>1.3026315789473686</v>
      </c>
      <c r="L8" s="93">
        <f aca="true" t="shared" si="1" ref="L8:Q21">_xlfn.IFERROR(D8/D35-1,"")</f>
        <v>2.7775817973366257</v>
      </c>
      <c r="M8" s="93">
        <f t="shared" si="1"/>
        <v>0.04374240583232081</v>
      </c>
      <c r="N8" s="93">
        <f t="shared" si="1"/>
        <v>0.361006289308176</v>
      </c>
      <c r="O8" s="93">
        <f t="shared" si="1"/>
        <v>0.15384615384615374</v>
      </c>
      <c r="P8" s="93">
        <f t="shared" si="1"/>
      </c>
      <c r="Q8" s="94">
        <f t="shared" si="1"/>
        <v>2.256991685563114</v>
      </c>
    </row>
    <row r="9" spans="2:17" ht="15.75" customHeight="1">
      <c r="B9" s="38" t="s">
        <v>202</v>
      </c>
      <c r="C9" s="148">
        <v>7603</v>
      </c>
      <c r="D9" s="148">
        <v>1970</v>
      </c>
      <c r="E9" s="148">
        <v>36</v>
      </c>
      <c r="F9" s="148">
        <v>1139</v>
      </c>
      <c r="G9" s="148">
        <v>97</v>
      </c>
      <c r="H9" s="148">
        <v>-10845</v>
      </c>
      <c r="I9" s="41">
        <v>0</v>
      </c>
      <c r="J9" s="44"/>
      <c r="K9" s="93">
        <f t="shared" si="0"/>
        <v>6.410331384015595</v>
      </c>
      <c r="L9" s="93">
        <f t="shared" si="1"/>
        <v>12.221476510067115</v>
      </c>
      <c r="M9" s="93">
        <f t="shared" si="1"/>
        <v>0.5652173913043479</v>
      </c>
      <c r="N9" s="93">
        <f t="shared" si="1"/>
        <v>2.771523178807947</v>
      </c>
      <c r="O9" s="93">
        <f t="shared" si="1"/>
        <v>-0.02020202020202022</v>
      </c>
      <c r="P9" s="93">
        <f t="shared" si="1"/>
        <v>5.782363977485929</v>
      </c>
      <c r="Q9" s="94">
        <f t="shared" si="1"/>
      </c>
    </row>
    <row r="10" spans="2:17" ht="15.75" customHeight="1" thickBot="1">
      <c r="B10" s="74" t="s">
        <v>16</v>
      </c>
      <c r="C10" s="200">
        <v>9353</v>
      </c>
      <c r="D10" s="200">
        <v>44804</v>
      </c>
      <c r="E10" s="200">
        <v>1754</v>
      </c>
      <c r="F10" s="200">
        <v>2221</v>
      </c>
      <c r="G10" s="200">
        <v>112</v>
      </c>
      <c r="H10" s="200">
        <v>-10845</v>
      </c>
      <c r="I10" s="75">
        <v>47399</v>
      </c>
      <c r="J10" s="44"/>
      <c r="K10" s="154">
        <f t="shared" si="0"/>
        <v>4.2368421052631575</v>
      </c>
      <c r="L10" s="154">
        <f t="shared" si="1"/>
        <v>2.9000696378830084</v>
      </c>
      <c r="M10" s="154">
        <f t="shared" si="1"/>
        <v>0.05092869982025161</v>
      </c>
      <c r="N10" s="154">
        <f t="shared" si="1"/>
        <v>1.02461257976299</v>
      </c>
      <c r="O10" s="154">
        <f t="shared" si="1"/>
        <v>0</v>
      </c>
      <c r="P10" s="154">
        <f t="shared" si="1"/>
        <v>5.782363977485929</v>
      </c>
      <c r="Q10" s="155">
        <f t="shared" si="1"/>
        <v>2.256991685563114</v>
      </c>
    </row>
    <row r="11" spans="2:17" ht="15.75" customHeight="1">
      <c r="B11" s="38" t="s">
        <v>21</v>
      </c>
      <c r="C11" s="44">
        <v>-659</v>
      </c>
      <c r="D11" s="44">
        <v>-49</v>
      </c>
      <c r="E11" s="44">
        <v>-313</v>
      </c>
      <c r="F11" s="44">
        <v>-549</v>
      </c>
      <c r="G11" s="44">
        <v>-18</v>
      </c>
      <c r="H11" s="44">
        <v>0</v>
      </c>
      <c r="I11" s="41">
        <v>-1588</v>
      </c>
      <c r="J11" s="44"/>
      <c r="K11" s="93">
        <f t="shared" si="0"/>
        <v>1.1821192052980134</v>
      </c>
      <c r="L11" s="93">
        <f t="shared" si="1"/>
        <v>-0.09259259259259256</v>
      </c>
      <c r="M11" s="93">
        <f t="shared" si="1"/>
        <v>0.0610169491525423</v>
      </c>
      <c r="N11" s="93">
        <f t="shared" si="1"/>
        <v>0.8996539792387543</v>
      </c>
      <c r="O11" s="93">
        <f t="shared" si="1"/>
        <v>0.125</v>
      </c>
      <c r="P11" s="93">
        <f t="shared" si="1"/>
      </c>
      <c r="Q11" s="94">
        <f t="shared" si="1"/>
        <v>0.6610878661087867</v>
      </c>
    </row>
    <row r="12" spans="2:17" ht="15.75" customHeight="1">
      <c r="B12" s="38" t="s">
        <v>203</v>
      </c>
      <c r="C12" s="44">
        <v>-197</v>
      </c>
      <c r="D12" s="44">
        <v>-43564</v>
      </c>
      <c r="E12" s="44">
        <v>-95</v>
      </c>
      <c r="F12" s="44">
        <v>-1505</v>
      </c>
      <c r="G12" s="44">
        <v>-11</v>
      </c>
      <c r="H12" s="44">
        <v>9921</v>
      </c>
      <c r="I12" s="41">
        <v>-35451</v>
      </c>
      <c r="J12" s="44"/>
      <c r="K12" s="93">
        <f t="shared" si="0"/>
        <v>1.0309278350515463</v>
      </c>
      <c r="L12" s="93">
        <f t="shared" si="1"/>
        <v>3.1852243251032757</v>
      </c>
      <c r="M12" s="93">
        <f t="shared" si="1"/>
        <v>1.2619047619047619</v>
      </c>
      <c r="N12" s="93">
        <f t="shared" si="1"/>
        <v>2.329646017699115</v>
      </c>
      <c r="O12" s="93">
        <f t="shared" si="1"/>
        <v>-0.15384615384615385</v>
      </c>
      <c r="P12" s="93">
        <f t="shared" si="1"/>
        <v>6.189130434782609</v>
      </c>
      <c r="Q12" s="94">
        <f t="shared" si="1"/>
        <v>2.6801619433198383</v>
      </c>
    </row>
    <row r="13" spans="2:35" ht="15.75" customHeight="1">
      <c r="B13" s="38" t="s">
        <v>14</v>
      </c>
      <c r="C13" s="44">
        <v>-228</v>
      </c>
      <c r="D13" s="44">
        <v>-96</v>
      </c>
      <c r="E13" s="44">
        <v>-425</v>
      </c>
      <c r="F13" s="44">
        <v>-64</v>
      </c>
      <c r="G13" s="44">
        <v>-75</v>
      </c>
      <c r="H13" s="44">
        <v>0</v>
      </c>
      <c r="I13" s="41">
        <v>-888</v>
      </c>
      <c r="J13" s="44"/>
      <c r="K13" s="93">
        <f t="shared" si="0"/>
        <v>0.03167420814479649</v>
      </c>
      <c r="L13" s="93">
        <f t="shared" si="1"/>
        <v>0.010526315789473717</v>
      </c>
      <c r="M13" s="93">
        <f t="shared" si="1"/>
        <v>0.10677083333333326</v>
      </c>
      <c r="N13" s="93">
        <f t="shared" si="1"/>
        <v>0.049180327868852514</v>
      </c>
      <c r="O13" s="93">
        <f t="shared" si="1"/>
        <v>0</v>
      </c>
      <c r="P13" s="93">
        <f t="shared" si="1"/>
      </c>
      <c r="Q13" s="94">
        <f t="shared" si="1"/>
        <v>0.062200956937799035</v>
      </c>
      <c r="R13" s="3"/>
      <c r="S13" s="3"/>
      <c r="T13" s="3"/>
      <c r="U13" s="3"/>
      <c r="V13" s="3"/>
      <c r="AI13" s="3"/>
    </row>
    <row r="14" spans="2:35" ht="15.75" customHeight="1">
      <c r="B14" s="201" t="s">
        <v>22</v>
      </c>
      <c r="C14" s="44">
        <v>-290</v>
      </c>
      <c r="D14" s="44">
        <v>-458</v>
      </c>
      <c r="E14" s="44">
        <v>-59</v>
      </c>
      <c r="F14" s="44">
        <v>-51</v>
      </c>
      <c r="G14" s="44">
        <v>-29</v>
      </c>
      <c r="H14" s="44">
        <v>107</v>
      </c>
      <c r="I14" s="41">
        <v>-780</v>
      </c>
      <c r="J14" s="44"/>
      <c r="K14" s="93">
        <f>_xlfn.IFERROR(C14/C41-1,"")</f>
        <v>0.8831168831168832</v>
      </c>
      <c r="L14" s="93">
        <f t="shared" si="1"/>
        <v>1.6941176470588237</v>
      </c>
      <c r="M14" s="93">
        <f t="shared" si="1"/>
        <v>0.1132075471698113</v>
      </c>
      <c r="N14" s="93">
        <f t="shared" si="1"/>
        <v>0.1333333333333333</v>
      </c>
      <c r="O14" s="93">
        <f t="shared" si="1"/>
        <v>-0.40816326530612246</v>
      </c>
      <c r="P14" s="93">
        <f t="shared" si="1"/>
        <v>0.5970149253731343</v>
      </c>
      <c r="Q14" s="94">
        <f t="shared" si="1"/>
        <v>0.9306930693069306</v>
      </c>
      <c r="AI14" s="3"/>
    </row>
    <row r="15" spans="2:35" ht="15.75" customHeight="1">
      <c r="B15" s="38" t="s">
        <v>29</v>
      </c>
      <c r="C15" s="44">
        <v>-138</v>
      </c>
      <c r="D15" s="44">
        <v>-46</v>
      </c>
      <c r="E15" s="44">
        <v>-175</v>
      </c>
      <c r="F15" s="44">
        <v>0</v>
      </c>
      <c r="G15" s="44">
        <v>-1</v>
      </c>
      <c r="H15" s="44">
        <v>0</v>
      </c>
      <c r="I15" s="41">
        <v>-360</v>
      </c>
      <c r="J15" s="44"/>
      <c r="K15" s="93">
        <f t="shared" si="0"/>
        <v>1.6037735849056602</v>
      </c>
      <c r="L15" s="93">
        <f t="shared" si="1"/>
        <v>-0.021276595744680882</v>
      </c>
      <c r="M15" s="93">
        <f t="shared" si="1"/>
        <v>0.035502958579881616</v>
      </c>
      <c r="N15" s="93">
        <f t="shared" si="1"/>
      </c>
      <c r="O15" s="93">
        <f t="shared" si="1"/>
      </c>
      <c r="P15" s="93">
        <f t="shared" si="1"/>
      </c>
      <c r="Q15" s="94">
        <f t="shared" si="1"/>
        <v>0.3382899628252789</v>
      </c>
      <c r="AI15" s="3"/>
    </row>
    <row r="16" spans="2:35" ht="15.75" customHeight="1">
      <c r="B16" s="38" t="s">
        <v>196</v>
      </c>
      <c r="C16" s="44">
        <v>-21</v>
      </c>
      <c r="D16" s="44">
        <v>0</v>
      </c>
      <c r="E16" s="44">
        <v>2</v>
      </c>
      <c r="F16" s="44">
        <v>0</v>
      </c>
      <c r="G16" s="44">
        <v>0</v>
      </c>
      <c r="H16" s="44">
        <v>0</v>
      </c>
      <c r="I16" s="41">
        <v>-19</v>
      </c>
      <c r="J16" s="44"/>
      <c r="K16" s="93">
        <f t="shared" si="0"/>
        <v>-3.1</v>
      </c>
      <c r="L16" s="93">
        <f t="shared" si="1"/>
      </c>
      <c r="M16" s="93">
        <f t="shared" si="1"/>
        <v>1</v>
      </c>
      <c r="N16" s="93">
        <f t="shared" si="1"/>
      </c>
      <c r="O16" s="93">
        <f t="shared" si="1"/>
        <v>-1</v>
      </c>
      <c r="P16" s="93">
        <f t="shared" si="1"/>
      </c>
      <c r="Q16" s="94">
        <f t="shared" si="1"/>
        <v>-2.1875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44">
        <v>64</v>
      </c>
      <c r="D17" s="44">
        <v>0</v>
      </c>
      <c r="E17" s="44">
        <v>94</v>
      </c>
      <c r="F17" s="44">
        <v>0</v>
      </c>
      <c r="G17" s="44">
        <v>3</v>
      </c>
      <c r="H17" s="44">
        <v>31</v>
      </c>
      <c r="I17" s="41">
        <v>192</v>
      </c>
      <c r="J17" s="44"/>
      <c r="K17" s="93">
        <f t="shared" si="0"/>
        <v>-0.33333333333333337</v>
      </c>
      <c r="L17" s="93">
        <f t="shared" si="1"/>
        <v>-1</v>
      </c>
      <c r="M17" s="93">
        <f t="shared" si="1"/>
        <v>0.16049382716049387</v>
      </c>
      <c r="N17" s="93">
        <f t="shared" si="1"/>
      </c>
      <c r="O17" s="93">
        <f t="shared" si="1"/>
        <v>-1.125</v>
      </c>
      <c r="P17" s="93">
        <f t="shared" si="1"/>
        <v>-0.7596899224806202</v>
      </c>
      <c r="Q17" s="94">
        <f t="shared" si="1"/>
        <v>-0.323943661971831</v>
      </c>
      <c r="AI17" s="3"/>
    </row>
    <row r="18" spans="2:35" ht="15.75" customHeight="1">
      <c r="B18" s="38" t="s">
        <v>47</v>
      </c>
      <c r="C18" s="44">
        <v>-97</v>
      </c>
      <c r="D18" s="44">
        <v>-854</v>
      </c>
      <c r="E18" s="44">
        <v>-96</v>
      </c>
      <c r="F18" s="44">
        <v>-137</v>
      </c>
      <c r="G18" s="44">
        <v>-74</v>
      </c>
      <c r="H18" s="44">
        <v>763</v>
      </c>
      <c r="I18" s="41">
        <v>-495</v>
      </c>
      <c r="J18" s="44"/>
      <c r="K18" s="93">
        <f t="shared" si="0"/>
        <v>4.105263157894737</v>
      </c>
      <c r="L18" s="93">
        <f t="shared" si="1"/>
        <v>2.083032490974729</v>
      </c>
      <c r="M18" s="93">
        <f t="shared" si="1"/>
        <v>0.04347826086956519</v>
      </c>
      <c r="N18" s="93">
        <f t="shared" si="1"/>
        <v>0.8026315789473684</v>
      </c>
      <c r="O18" s="93">
        <f t="shared" si="1"/>
        <v>-1.5138888888888888</v>
      </c>
      <c r="P18" s="93">
        <f t="shared" si="1"/>
        <v>380.5</v>
      </c>
      <c r="Q18" s="94">
        <f t="shared" si="1"/>
        <v>0.5566037735849056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4" t="s">
        <v>5</v>
      </c>
      <c r="C19" s="77">
        <v>-1566</v>
      </c>
      <c r="D19" s="77">
        <v>-45067</v>
      </c>
      <c r="E19" s="77">
        <v>-1067</v>
      </c>
      <c r="F19" s="77">
        <v>-2306</v>
      </c>
      <c r="G19" s="77">
        <v>-205</v>
      </c>
      <c r="H19" s="77">
        <v>10822</v>
      </c>
      <c r="I19" s="75">
        <v>-39389</v>
      </c>
      <c r="J19" s="44"/>
      <c r="K19" s="154">
        <f t="shared" si="0"/>
        <v>1.1162162162162161</v>
      </c>
      <c r="L19" s="154">
        <f t="shared" si="1"/>
        <v>3.0784615384615384</v>
      </c>
      <c r="M19" s="154">
        <f t="shared" si="1"/>
        <v>0.1196222455403988</v>
      </c>
      <c r="N19" s="154">
        <f t="shared" si="1"/>
        <v>1.4983748645720478</v>
      </c>
      <c r="O19" s="154">
        <f t="shared" si="1"/>
        <v>6.321428571428571</v>
      </c>
      <c r="P19" s="154">
        <f t="shared" si="1"/>
        <v>5.858048162230672</v>
      </c>
      <c r="Q19" s="155">
        <f t="shared" si="1"/>
        <v>2.25099042588313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4" t="s">
        <v>171</v>
      </c>
      <c r="C20" s="77">
        <v>8446</v>
      </c>
      <c r="D20" s="77">
        <v>-214</v>
      </c>
      <c r="E20" s="77">
        <v>1000</v>
      </c>
      <c r="F20" s="77">
        <v>464</v>
      </c>
      <c r="G20" s="77">
        <v>-74</v>
      </c>
      <c r="H20" s="77">
        <v>-24</v>
      </c>
      <c r="I20" s="75">
        <v>9598</v>
      </c>
      <c r="J20" s="44"/>
      <c r="K20" s="154">
        <f t="shared" si="0"/>
        <v>5.265578635014837</v>
      </c>
      <c r="L20" s="154">
        <f t="shared" si="1"/>
        <v>-1.434959349593496</v>
      </c>
      <c r="M20" s="154">
        <f t="shared" si="1"/>
        <v>-0.010880316518298683</v>
      </c>
      <c r="N20" s="154">
        <f t="shared" si="1"/>
        <v>0.002159827213822796</v>
      </c>
      <c r="O20" s="154">
        <f t="shared" si="1"/>
        <v>-1.74</v>
      </c>
      <c r="P20" s="154">
        <f t="shared" si="1"/>
        <v>0.1428571428571428</v>
      </c>
      <c r="Q20" s="155">
        <f t="shared" si="1"/>
        <v>1.8287651046271738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4" t="s">
        <v>167</v>
      </c>
      <c r="C21" s="77">
        <v>7787</v>
      </c>
      <c r="D21" s="77">
        <v>-263</v>
      </c>
      <c r="E21" s="77">
        <v>687</v>
      </c>
      <c r="F21" s="77">
        <v>-85</v>
      </c>
      <c r="G21" s="77">
        <v>-92</v>
      </c>
      <c r="H21" s="77">
        <v>-24</v>
      </c>
      <c r="I21" s="75">
        <v>8010</v>
      </c>
      <c r="J21" s="44"/>
      <c r="K21" s="154">
        <f t="shared" si="0"/>
        <v>6.444550669216061</v>
      </c>
      <c r="L21" s="154">
        <f t="shared" si="1"/>
        <v>-1.6004566210045663</v>
      </c>
      <c r="M21" s="154">
        <f t="shared" si="1"/>
        <v>-0.04050279329608941</v>
      </c>
      <c r="N21" s="154">
        <f t="shared" si="1"/>
        <v>-1.4885057471264367</v>
      </c>
      <c r="O21" s="154">
        <f t="shared" si="1"/>
        <v>-2.0952380952380953</v>
      </c>
      <c r="P21" s="154">
        <f t="shared" si="1"/>
        <v>0.1428571428571428</v>
      </c>
      <c r="Q21" s="155">
        <f t="shared" si="1"/>
        <v>2.2868280672958554</v>
      </c>
      <c r="AH21" s="3"/>
      <c r="AI21" s="3"/>
    </row>
    <row r="22" spans="2:35" ht="15.75" customHeight="1">
      <c r="B22" s="38" t="s">
        <v>197</v>
      </c>
      <c r="C22" s="183">
        <v>0</v>
      </c>
      <c r="D22" s="183">
        <v>0</v>
      </c>
      <c r="E22" s="183">
        <v>0</v>
      </c>
      <c r="F22" s="183">
        <v>0</v>
      </c>
      <c r="G22" s="183">
        <v>2</v>
      </c>
      <c r="H22" s="183">
        <v>0</v>
      </c>
      <c r="I22" s="185">
        <v>2</v>
      </c>
      <c r="J22" s="44"/>
      <c r="K22" s="93">
        <f t="shared" si="0"/>
      </c>
      <c r="L22" s="93">
        <f aca="true" t="shared" si="2" ref="L22:O25">_xlfn.IFERROR(D22/D49-1,"")</f>
      </c>
      <c r="M22" s="93">
        <f t="shared" si="2"/>
      </c>
      <c r="N22" s="93">
        <f t="shared" si="2"/>
      </c>
      <c r="O22" s="93">
        <f t="shared" si="2"/>
      </c>
      <c r="P22" s="148">
        <v>0</v>
      </c>
      <c r="Q22" s="94">
        <f>_xlfn.IFERROR(I22/I49-1,"")</f>
      </c>
      <c r="R22" s="3"/>
      <c r="S22" s="3"/>
      <c r="T22" s="3"/>
      <c r="U22" s="3"/>
      <c r="V22" s="3"/>
      <c r="AI22" s="3"/>
    </row>
    <row r="23" spans="2:35" ht="15.75" customHeight="1">
      <c r="B23" s="38" t="s">
        <v>284</v>
      </c>
      <c r="C23" s="183">
        <v>418</v>
      </c>
      <c r="D23" s="183">
        <v>22</v>
      </c>
      <c r="E23" s="183">
        <v>704</v>
      </c>
      <c r="F23" s="183">
        <v>885</v>
      </c>
      <c r="G23" s="183">
        <v>6</v>
      </c>
      <c r="H23" s="183">
        <v>-21</v>
      </c>
      <c r="I23" s="185">
        <v>2014</v>
      </c>
      <c r="J23" s="44"/>
      <c r="K23" s="93">
        <f t="shared" si="0"/>
        <v>0.2861538461538462</v>
      </c>
      <c r="L23" s="93">
        <f t="shared" si="2"/>
        <v>3.4000000000000004</v>
      </c>
      <c r="M23" s="93">
        <f t="shared" si="2"/>
        <v>0.01881331403762654</v>
      </c>
      <c r="N23" s="93">
        <f t="shared" si="2"/>
        <v>3.3382352941176467</v>
      </c>
      <c r="O23" s="93">
        <f t="shared" si="2"/>
        <v>-0.8695652173913043</v>
      </c>
      <c r="P23" s="93">
        <f>_xlfn.IFERROR(H23/H50-1,"")</f>
        <v>-8</v>
      </c>
      <c r="Q23" s="94">
        <f>_xlfn.IFERROR(I23/I50-1,"")</f>
        <v>0.5808477237048666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184"/>
      <c r="D24" s="184"/>
      <c r="E24" s="184"/>
      <c r="F24" s="184"/>
      <c r="G24" s="184"/>
      <c r="H24" s="184"/>
      <c r="I24" s="185"/>
      <c r="J24" s="44"/>
      <c r="K24" s="93">
        <f t="shared" si="0"/>
      </c>
      <c r="L24" s="93">
        <f t="shared" si="2"/>
      </c>
      <c r="M24" s="93">
        <f t="shared" si="2"/>
      </c>
      <c r="N24" s="93">
        <f t="shared" si="2"/>
      </c>
      <c r="O24" s="93">
        <f t="shared" si="2"/>
      </c>
      <c r="P24" s="93">
        <f>_xlfn.IFERROR(H24/H51-1,"")</f>
      </c>
      <c r="Q24" s="94">
        <f>_xlfn.IFERROR(I24/I51-1,"")</f>
      </c>
      <c r="R24" s="3"/>
      <c r="S24" s="3"/>
      <c r="T24" s="3"/>
      <c r="U24" s="3"/>
      <c r="V24" s="3"/>
      <c r="AI24" s="3"/>
    </row>
    <row r="25" spans="2:35" ht="15.75" customHeight="1">
      <c r="B25" s="209" t="s">
        <v>241</v>
      </c>
      <c r="C25" s="184">
        <v>6398</v>
      </c>
      <c r="D25" s="184">
        <v>2945</v>
      </c>
      <c r="E25" s="184">
        <v>11597</v>
      </c>
      <c r="F25" s="184">
        <v>1835</v>
      </c>
      <c r="G25" s="184">
        <v>1626</v>
      </c>
      <c r="H25" s="184"/>
      <c r="I25" s="185">
        <v>24401</v>
      </c>
      <c r="J25" s="44"/>
      <c r="K25" s="93">
        <f t="shared" si="0"/>
        <v>-0.04450418160095582</v>
      </c>
      <c r="L25" s="93">
        <f t="shared" si="2"/>
        <v>-0.02354111405835546</v>
      </c>
      <c r="M25" s="93">
        <f t="shared" si="2"/>
        <v>0.00659664959638917</v>
      </c>
      <c r="N25" s="93">
        <f t="shared" si="2"/>
        <v>0.0021845985800108547</v>
      </c>
      <c r="O25" s="93">
        <f t="shared" si="2"/>
        <v>-0.04856641310708021</v>
      </c>
      <c r="P25" s="148"/>
      <c r="Q25" s="94">
        <f>_xlfn.IFERROR(I25/I52-1,"")</f>
        <v>-0.015016348443870342</v>
      </c>
      <c r="R25" s="3"/>
      <c r="S25" s="3"/>
      <c r="T25" s="3"/>
      <c r="U25" s="3"/>
      <c r="V25" s="3"/>
      <c r="AI25" s="3"/>
    </row>
    <row r="26" spans="2:35" ht="15.75" customHeight="1">
      <c r="B26" s="139"/>
      <c r="C26" s="44"/>
      <c r="D26" s="44"/>
      <c r="E26" s="44"/>
      <c r="F26" s="44"/>
      <c r="G26" s="44"/>
      <c r="H26" s="44"/>
      <c r="I26" s="64"/>
      <c r="J26" s="241"/>
      <c r="K26" s="44"/>
      <c r="L26" s="44"/>
      <c r="M26" s="44"/>
      <c r="N26" s="44"/>
      <c r="O26" s="44"/>
      <c r="P26" s="44"/>
      <c r="Q26" s="41"/>
      <c r="R26" s="3"/>
      <c r="S26" s="3"/>
      <c r="T26" s="3"/>
      <c r="U26" s="3"/>
      <c r="V26" s="3"/>
      <c r="AI26" s="3"/>
    </row>
    <row r="27" spans="2:35" ht="15.75" customHeight="1">
      <c r="B27" s="138"/>
      <c r="C27" s="3"/>
      <c r="D27" s="3"/>
      <c r="E27" s="3"/>
      <c r="F27" s="3"/>
      <c r="G27" s="3"/>
      <c r="H27" s="3"/>
      <c r="I27" s="3"/>
      <c r="K27" s="44"/>
      <c r="L27" s="44"/>
      <c r="M27" s="44"/>
      <c r="N27" s="44"/>
      <c r="O27" s="44"/>
      <c r="P27" s="44"/>
      <c r="Q27" s="41"/>
      <c r="R27" s="3"/>
      <c r="S27" s="3"/>
      <c r="T27" s="3"/>
      <c r="U27" s="3"/>
      <c r="V27" s="3"/>
      <c r="AI27" s="3"/>
    </row>
    <row r="28" spans="2:35" ht="15.75" customHeight="1">
      <c r="B28" s="252" t="s">
        <v>283</v>
      </c>
      <c r="C28" s="3"/>
      <c r="D28" s="3"/>
      <c r="E28" s="3"/>
      <c r="F28" s="3"/>
      <c r="G28" s="3"/>
      <c r="H28" s="3"/>
      <c r="I28" s="3"/>
      <c r="K28" s="44"/>
      <c r="L28" s="44"/>
      <c r="M28" s="44"/>
      <c r="N28" s="44"/>
      <c r="O28" s="44"/>
      <c r="P28" s="44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210"/>
      <c r="C29" s="211"/>
      <c r="D29" s="211"/>
      <c r="E29" s="211"/>
      <c r="F29" s="211"/>
      <c r="G29" s="211"/>
      <c r="H29" s="211"/>
      <c r="I29" s="211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4"/>
      <c r="C30" s="212"/>
      <c r="D30" s="64"/>
      <c r="E30" s="212"/>
      <c r="F30" s="212"/>
      <c r="G30" s="64"/>
      <c r="H30" s="64"/>
      <c r="I30" s="64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69" t="s">
        <v>327</v>
      </c>
      <c r="C31" s="117" t="s">
        <v>156</v>
      </c>
      <c r="D31" s="159" t="s">
        <v>157</v>
      </c>
      <c r="E31" s="117" t="s">
        <v>18</v>
      </c>
      <c r="F31" s="117" t="s">
        <v>28</v>
      </c>
      <c r="G31" s="162" t="s">
        <v>13</v>
      </c>
      <c r="H31" s="158" t="s">
        <v>19</v>
      </c>
      <c r="I31" s="136" t="s">
        <v>207</v>
      </c>
      <c r="J31" s="72" t="s">
        <v>326</v>
      </c>
      <c r="K31" s="72" t="s">
        <v>156</v>
      </c>
      <c r="L31" s="72" t="s">
        <v>157</v>
      </c>
      <c r="M31" s="72" t="s">
        <v>18</v>
      </c>
      <c r="N31" s="72" t="s">
        <v>28</v>
      </c>
      <c r="O31" s="108" t="s">
        <v>13</v>
      </c>
      <c r="P31" s="108" t="s">
        <v>19</v>
      </c>
      <c r="Q31" s="71" t="s">
        <v>207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67"/>
      <c r="C32" s="98" t="s">
        <v>195</v>
      </c>
      <c r="D32" s="98" t="s">
        <v>195</v>
      </c>
      <c r="E32" s="98" t="s">
        <v>195</v>
      </c>
      <c r="F32" s="98" t="s">
        <v>195</v>
      </c>
      <c r="G32" s="98" t="s">
        <v>195</v>
      </c>
      <c r="H32" s="106" t="s">
        <v>195</v>
      </c>
      <c r="I32" s="100" t="s">
        <v>195</v>
      </c>
      <c r="J32" s="43"/>
      <c r="K32" s="98" t="s">
        <v>195</v>
      </c>
      <c r="L32" s="98" t="s">
        <v>195</v>
      </c>
      <c r="M32" s="98" t="s">
        <v>195</v>
      </c>
      <c r="N32" s="98" t="s">
        <v>195</v>
      </c>
      <c r="O32" s="98" t="s">
        <v>195</v>
      </c>
      <c r="P32" s="98" t="s">
        <v>195</v>
      </c>
      <c r="Q32" s="100" t="s">
        <v>195</v>
      </c>
      <c r="R32" s="4"/>
      <c r="S32" s="4"/>
      <c r="T32" s="4"/>
    </row>
    <row r="33" spans="2:20" ht="13.5" thickBot="1">
      <c r="B33" s="101"/>
      <c r="C33" s="101"/>
      <c r="D33" s="101"/>
      <c r="E33" s="101"/>
      <c r="F33" s="101"/>
      <c r="G33" s="101"/>
      <c r="H33" s="202"/>
      <c r="I33" s="100"/>
      <c r="K33" s="104"/>
      <c r="L33" s="104"/>
      <c r="M33" s="104"/>
      <c r="N33" s="104"/>
      <c r="O33" s="104"/>
      <c r="P33" s="104"/>
      <c r="Q33" s="102"/>
      <c r="R33" s="242">
        <f>_xlfn.IFERROR(G33/#REF!-1,"")</f>
      </c>
      <c r="S33" s="242">
        <f>_xlfn.IFERROR(H33/#REF!-1,"")</f>
      </c>
      <c r="T33" s="242">
        <f>_xlfn.IFERROR(K33/#REF!-1,"")</f>
      </c>
    </row>
    <row r="34" spans="2:17" ht="15.75" customHeight="1">
      <c r="B34" s="80" t="s">
        <v>25</v>
      </c>
      <c r="C34" s="44"/>
      <c r="D34" s="44"/>
      <c r="E34" s="44"/>
      <c r="F34" s="44"/>
      <c r="G34" s="44"/>
      <c r="H34" s="148"/>
      <c r="I34" s="208"/>
      <c r="J34" s="109"/>
      <c r="K34" s="1">
        <f aca="true" t="shared" si="3" ref="K34:P34">_xlfn.IFERROR(B34/B57-1,"")</f>
      </c>
      <c r="L34" s="1">
        <f t="shared" si="3"/>
      </c>
      <c r="M34" s="1">
        <f t="shared" si="3"/>
      </c>
      <c r="N34" s="1">
        <f t="shared" si="3"/>
      </c>
      <c r="O34" s="1">
        <f t="shared" si="3"/>
      </c>
      <c r="P34" s="1">
        <f t="shared" si="3"/>
      </c>
      <c r="Q34" s="41"/>
    </row>
    <row r="35" spans="2:17" ht="15.75" customHeight="1">
      <c r="B35" s="38" t="s">
        <v>15</v>
      </c>
      <c r="C35" s="44">
        <v>760</v>
      </c>
      <c r="D35" s="44">
        <v>11339</v>
      </c>
      <c r="E35" s="44">
        <v>1646</v>
      </c>
      <c r="F35" s="44">
        <v>795</v>
      </c>
      <c r="G35" s="44">
        <v>13</v>
      </c>
      <c r="H35" s="44">
        <v>0</v>
      </c>
      <c r="I35" s="41">
        <v>14553</v>
      </c>
      <c r="J35" s="109"/>
      <c r="K35" s="95">
        <f aca="true" t="shared" si="4" ref="K35:Q50">C8-C35</f>
        <v>990</v>
      </c>
      <c r="L35" s="95">
        <f t="shared" si="4"/>
        <v>31495</v>
      </c>
      <c r="M35" s="95">
        <f t="shared" si="4"/>
        <v>72</v>
      </c>
      <c r="N35" s="95">
        <f t="shared" si="4"/>
        <v>287</v>
      </c>
      <c r="O35" s="95">
        <f t="shared" si="4"/>
        <v>2</v>
      </c>
      <c r="P35" s="95">
        <f t="shared" si="4"/>
        <v>0</v>
      </c>
      <c r="Q35" s="96">
        <f t="shared" si="4"/>
        <v>32846</v>
      </c>
    </row>
    <row r="36" spans="2:17" ht="15.75" customHeight="1">
      <c r="B36" s="38" t="s">
        <v>202</v>
      </c>
      <c r="C36" s="44">
        <v>1026</v>
      </c>
      <c r="D36" s="44">
        <v>149</v>
      </c>
      <c r="E36" s="44">
        <v>23</v>
      </c>
      <c r="F36" s="44">
        <v>302</v>
      </c>
      <c r="G36" s="44">
        <v>99</v>
      </c>
      <c r="H36" s="44">
        <v>-1599</v>
      </c>
      <c r="I36" s="41">
        <v>0</v>
      </c>
      <c r="J36" s="109"/>
      <c r="K36" s="95">
        <f t="shared" si="4"/>
        <v>6577</v>
      </c>
      <c r="L36" s="95">
        <f t="shared" si="4"/>
        <v>1821</v>
      </c>
      <c r="M36" s="95">
        <f t="shared" si="4"/>
        <v>13</v>
      </c>
      <c r="N36" s="95">
        <f t="shared" si="4"/>
        <v>837</v>
      </c>
      <c r="O36" s="95">
        <f t="shared" si="4"/>
        <v>-2</v>
      </c>
      <c r="P36" s="95">
        <f t="shared" si="4"/>
        <v>-9246</v>
      </c>
      <c r="Q36" s="96">
        <f t="shared" si="4"/>
        <v>0</v>
      </c>
    </row>
    <row r="37" spans="2:17" ht="15.75" customHeight="1" thickBot="1">
      <c r="B37" s="74" t="s">
        <v>16</v>
      </c>
      <c r="C37" s="77">
        <v>1786</v>
      </c>
      <c r="D37" s="77">
        <v>11488</v>
      </c>
      <c r="E37" s="77">
        <v>1669</v>
      </c>
      <c r="F37" s="77">
        <v>1097</v>
      </c>
      <c r="G37" s="77">
        <v>112</v>
      </c>
      <c r="H37" s="77">
        <v>-1599</v>
      </c>
      <c r="I37" s="75">
        <v>14553</v>
      </c>
      <c r="J37" s="109"/>
      <c r="K37" s="168">
        <f t="shared" si="4"/>
        <v>7567</v>
      </c>
      <c r="L37" s="168">
        <f t="shared" si="4"/>
        <v>33316</v>
      </c>
      <c r="M37" s="168">
        <f t="shared" si="4"/>
        <v>85</v>
      </c>
      <c r="N37" s="168">
        <f t="shared" si="4"/>
        <v>1124</v>
      </c>
      <c r="O37" s="168">
        <f t="shared" si="4"/>
        <v>0</v>
      </c>
      <c r="P37" s="168">
        <f t="shared" si="4"/>
        <v>-9246</v>
      </c>
      <c r="Q37" s="169">
        <f t="shared" si="4"/>
        <v>32846</v>
      </c>
    </row>
    <row r="38" spans="2:17" ht="15.75" customHeight="1">
      <c r="B38" s="38" t="s">
        <v>21</v>
      </c>
      <c r="C38" s="44">
        <v>-302</v>
      </c>
      <c r="D38" s="44">
        <v>-54</v>
      </c>
      <c r="E38" s="44">
        <v>-295</v>
      </c>
      <c r="F38" s="44">
        <v>-289</v>
      </c>
      <c r="G38" s="44">
        <v>-16</v>
      </c>
      <c r="H38" s="44">
        <v>0</v>
      </c>
      <c r="I38" s="41">
        <v>-956</v>
      </c>
      <c r="J38" s="109"/>
      <c r="K38" s="95">
        <f t="shared" si="4"/>
        <v>-357</v>
      </c>
      <c r="L38" s="95">
        <f t="shared" si="4"/>
        <v>5</v>
      </c>
      <c r="M38" s="95">
        <f t="shared" si="4"/>
        <v>-18</v>
      </c>
      <c r="N38" s="95">
        <f t="shared" si="4"/>
        <v>-260</v>
      </c>
      <c r="O38" s="95">
        <f t="shared" si="4"/>
        <v>-2</v>
      </c>
      <c r="P38" s="95">
        <f t="shared" si="4"/>
        <v>0</v>
      </c>
      <c r="Q38" s="96">
        <f t="shared" si="4"/>
        <v>-632</v>
      </c>
    </row>
    <row r="39" spans="2:17" ht="15.75" customHeight="1">
      <c r="B39" s="38" t="s">
        <v>203</v>
      </c>
      <c r="C39" s="44">
        <v>-97</v>
      </c>
      <c r="D39" s="44">
        <v>-10409</v>
      </c>
      <c r="E39" s="44">
        <v>-42</v>
      </c>
      <c r="F39" s="44">
        <v>-452</v>
      </c>
      <c r="G39" s="44">
        <v>-13</v>
      </c>
      <c r="H39" s="44">
        <v>1380</v>
      </c>
      <c r="I39" s="41">
        <v>-9633</v>
      </c>
      <c r="J39" s="109"/>
      <c r="K39" s="95">
        <f t="shared" si="4"/>
        <v>-100</v>
      </c>
      <c r="L39" s="95">
        <f t="shared" si="4"/>
        <v>-33155</v>
      </c>
      <c r="M39" s="95">
        <f t="shared" si="4"/>
        <v>-53</v>
      </c>
      <c r="N39" s="95">
        <f t="shared" si="4"/>
        <v>-1053</v>
      </c>
      <c r="O39" s="95">
        <f t="shared" si="4"/>
        <v>2</v>
      </c>
      <c r="P39" s="95">
        <f t="shared" si="4"/>
        <v>8541</v>
      </c>
      <c r="Q39" s="96">
        <f t="shared" si="4"/>
        <v>-25818</v>
      </c>
    </row>
    <row r="40" spans="2:17" ht="15.75" customHeight="1">
      <c r="B40" s="38" t="s">
        <v>14</v>
      </c>
      <c r="C40" s="44">
        <v>-221</v>
      </c>
      <c r="D40" s="44">
        <v>-95</v>
      </c>
      <c r="E40" s="44">
        <v>-384</v>
      </c>
      <c r="F40" s="44">
        <v>-61</v>
      </c>
      <c r="G40" s="44">
        <v>-75</v>
      </c>
      <c r="H40" s="44">
        <v>0</v>
      </c>
      <c r="I40" s="41">
        <v>-836</v>
      </c>
      <c r="J40" s="109"/>
      <c r="K40" s="95">
        <f t="shared" si="4"/>
        <v>-7</v>
      </c>
      <c r="L40" s="95">
        <f t="shared" si="4"/>
        <v>-1</v>
      </c>
      <c r="M40" s="95">
        <f t="shared" si="4"/>
        <v>-41</v>
      </c>
      <c r="N40" s="95">
        <f t="shared" si="4"/>
        <v>-3</v>
      </c>
      <c r="O40" s="95">
        <f t="shared" si="4"/>
        <v>0</v>
      </c>
      <c r="P40" s="95">
        <f t="shared" si="4"/>
        <v>0</v>
      </c>
      <c r="Q40" s="96">
        <f t="shared" si="4"/>
        <v>-52</v>
      </c>
    </row>
    <row r="41" spans="2:17" ht="15.75" customHeight="1">
      <c r="B41" s="38" t="s">
        <v>22</v>
      </c>
      <c r="C41" s="44">
        <v>-154</v>
      </c>
      <c r="D41" s="44">
        <v>-170</v>
      </c>
      <c r="E41" s="44">
        <v>-53</v>
      </c>
      <c r="F41" s="44">
        <v>-45</v>
      </c>
      <c r="G41" s="44">
        <v>-49</v>
      </c>
      <c r="H41" s="44">
        <v>67</v>
      </c>
      <c r="I41" s="41">
        <v>-404</v>
      </c>
      <c r="J41" s="109"/>
      <c r="K41" s="95">
        <f t="shared" si="4"/>
        <v>-136</v>
      </c>
      <c r="L41" s="95">
        <f t="shared" si="4"/>
        <v>-288</v>
      </c>
      <c r="M41" s="95">
        <f t="shared" si="4"/>
        <v>-6</v>
      </c>
      <c r="N41" s="95">
        <f t="shared" si="4"/>
        <v>-6</v>
      </c>
      <c r="O41" s="95">
        <f t="shared" si="4"/>
        <v>20</v>
      </c>
      <c r="P41" s="95">
        <f t="shared" si="4"/>
        <v>40</v>
      </c>
      <c r="Q41" s="96">
        <f t="shared" si="4"/>
        <v>-376</v>
      </c>
    </row>
    <row r="42" spans="2:17" ht="15.75" customHeight="1">
      <c r="B42" s="38" t="s">
        <v>29</v>
      </c>
      <c r="C42" s="44">
        <v>-53</v>
      </c>
      <c r="D42" s="44">
        <v>-47</v>
      </c>
      <c r="E42" s="44">
        <v>-169</v>
      </c>
      <c r="F42" s="44">
        <v>0</v>
      </c>
      <c r="G42" s="44">
        <v>0</v>
      </c>
      <c r="H42" s="44">
        <v>0</v>
      </c>
      <c r="I42" s="41">
        <v>-269</v>
      </c>
      <c r="J42" s="109"/>
      <c r="K42" s="95">
        <f t="shared" si="4"/>
        <v>-85</v>
      </c>
      <c r="L42" s="95">
        <f t="shared" si="4"/>
        <v>1</v>
      </c>
      <c r="M42" s="95">
        <f t="shared" si="4"/>
        <v>-6</v>
      </c>
      <c r="N42" s="95">
        <f t="shared" si="4"/>
        <v>0</v>
      </c>
      <c r="O42" s="95">
        <f t="shared" si="4"/>
        <v>-1</v>
      </c>
      <c r="P42" s="95">
        <f t="shared" si="4"/>
        <v>0</v>
      </c>
      <c r="Q42" s="96">
        <f t="shared" si="4"/>
        <v>-91</v>
      </c>
    </row>
    <row r="43" spans="2:35" ht="15.75" customHeight="1">
      <c r="B43" s="38" t="s">
        <v>196</v>
      </c>
      <c r="C43" s="44">
        <v>10</v>
      </c>
      <c r="D43" s="44">
        <v>0</v>
      </c>
      <c r="E43" s="44">
        <v>1</v>
      </c>
      <c r="F43" s="44">
        <v>0</v>
      </c>
      <c r="G43" s="44">
        <v>5</v>
      </c>
      <c r="H43" s="44">
        <v>0</v>
      </c>
      <c r="I43" s="41">
        <v>16</v>
      </c>
      <c r="J43" s="109"/>
      <c r="K43" s="95">
        <f t="shared" si="4"/>
        <v>-31</v>
      </c>
      <c r="L43" s="95">
        <f t="shared" si="4"/>
        <v>0</v>
      </c>
      <c r="M43" s="95">
        <f t="shared" si="4"/>
        <v>1</v>
      </c>
      <c r="N43" s="95">
        <f t="shared" si="4"/>
        <v>0</v>
      </c>
      <c r="O43" s="95">
        <f t="shared" si="4"/>
        <v>-5</v>
      </c>
      <c r="P43" s="95">
        <f t="shared" si="4"/>
        <v>0</v>
      </c>
      <c r="Q43" s="96">
        <f t="shared" si="4"/>
        <v>-35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4">
        <v>96</v>
      </c>
      <c r="D44" s="44">
        <v>2</v>
      </c>
      <c r="E44" s="44">
        <v>81</v>
      </c>
      <c r="F44" s="44">
        <v>0</v>
      </c>
      <c r="G44" s="44">
        <v>-24</v>
      </c>
      <c r="H44" s="44">
        <v>129</v>
      </c>
      <c r="I44" s="41">
        <v>284</v>
      </c>
      <c r="J44" s="109"/>
      <c r="K44" s="95">
        <f t="shared" si="4"/>
        <v>-32</v>
      </c>
      <c r="L44" s="95">
        <f t="shared" si="4"/>
        <v>-2</v>
      </c>
      <c r="M44" s="95">
        <f t="shared" si="4"/>
        <v>13</v>
      </c>
      <c r="N44" s="95">
        <f t="shared" si="4"/>
        <v>0</v>
      </c>
      <c r="O44" s="95">
        <f t="shared" si="4"/>
        <v>27</v>
      </c>
      <c r="P44" s="95">
        <f t="shared" si="4"/>
        <v>-98</v>
      </c>
      <c r="Q44" s="96">
        <f t="shared" si="4"/>
        <v>-92</v>
      </c>
    </row>
    <row r="45" spans="2:17" ht="15.75" customHeight="1">
      <c r="B45" s="38" t="s">
        <v>47</v>
      </c>
      <c r="C45" s="44">
        <v>-19</v>
      </c>
      <c r="D45" s="44">
        <v>-277</v>
      </c>
      <c r="E45" s="44">
        <v>-92</v>
      </c>
      <c r="F45" s="44">
        <v>-76</v>
      </c>
      <c r="G45" s="44">
        <v>144</v>
      </c>
      <c r="H45" s="44">
        <v>2</v>
      </c>
      <c r="I45" s="41">
        <v>-318</v>
      </c>
      <c r="J45" s="109"/>
      <c r="K45" s="95">
        <f t="shared" si="4"/>
        <v>-78</v>
      </c>
      <c r="L45" s="95">
        <f t="shared" si="4"/>
        <v>-577</v>
      </c>
      <c r="M45" s="95">
        <f t="shared" si="4"/>
        <v>-4</v>
      </c>
      <c r="N45" s="95">
        <f t="shared" si="4"/>
        <v>-61</v>
      </c>
      <c r="O45" s="95">
        <f t="shared" si="4"/>
        <v>-218</v>
      </c>
      <c r="P45" s="95">
        <f t="shared" si="4"/>
        <v>761</v>
      </c>
      <c r="Q45" s="96">
        <f t="shared" si="4"/>
        <v>-177</v>
      </c>
    </row>
    <row r="46" spans="2:17" ht="15.75" customHeight="1" thickBot="1">
      <c r="B46" s="74" t="s">
        <v>5</v>
      </c>
      <c r="C46" s="77">
        <v>-740</v>
      </c>
      <c r="D46" s="77">
        <v>-11050</v>
      </c>
      <c r="E46" s="77">
        <v>-953</v>
      </c>
      <c r="F46" s="77">
        <v>-923</v>
      </c>
      <c r="G46" s="77">
        <v>-28</v>
      </c>
      <c r="H46" s="77">
        <v>1578</v>
      </c>
      <c r="I46" s="75">
        <v>-12116</v>
      </c>
      <c r="J46" s="3"/>
      <c r="K46" s="168">
        <f t="shared" si="4"/>
        <v>-826</v>
      </c>
      <c r="L46" s="168">
        <f t="shared" si="4"/>
        <v>-34017</v>
      </c>
      <c r="M46" s="168">
        <f t="shared" si="4"/>
        <v>-114</v>
      </c>
      <c r="N46" s="168">
        <f t="shared" si="4"/>
        <v>-1383</v>
      </c>
      <c r="O46" s="168">
        <f t="shared" si="4"/>
        <v>-177</v>
      </c>
      <c r="P46" s="168">
        <f t="shared" si="4"/>
        <v>9244</v>
      </c>
      <c r="Q46" s="169">
        <f t="shared" si="4"/>
        <v>-27273</v>
      </c>
    </row>
    <row r="47" spans="2:17" ht="15.75" customHeight="1" thickBot="1">
      <c r="B47" s="74" t="s">
        <v>171</v>
      </c>
      <c r="C47" s="77">
        <v>1348</v>
      </c>
      <c r="D47" s="77">
        <v>492</v>
      </c>
      <c r="E47" s="77">
        <v>1011</v>
      </c>
      <c r="F47" s="77">
        <v>463</v>
      </c>
      <c r="G47" s="77">
        <v>100</v>
      </c>
      <c r="H47" s="77">
        <v>-21</v>
      </c>
      <c r="I47" s="75">
        <v>3393</v>
      </c>
      <c r="K47" s="170">
        <f t="shared" si="4"/>
        <v>7098</v>
      </c>
      <c r="L47" s="170">
        <f t="shared" si="4"/>
        <v>-706</v>
      </c>
      <c r="M47" s="170">
        <f t="shared" si="4"/>
        <v>-11</v>
      </c>
      <c r="N47" s="170">
        <f t="shared" si="4"/>
        <v>1</v>
      </c>
      <c r="O47" s="170">
        <f t="shared" si="4"/>
        <v>-174</v>
      </c>
      <c r="P47" s="170">
        <f t="shared" si="4"/>
        <v>-3</v>
      </c>
      <c r="Q47" s="171">
        <f t="shared" si="4"/>
        <v>6205</v>
      </c>
    </row>
    <row r="48" spans="2:17" ht="15.75" customHeight="1" thickBot="1">
      <c r="B48" s="74" t="s">
        <v>167</v>
      </c>
      <c r="C48" s="77">
        <v>1046</v>
      </c>
      <c r="D48" s="77">
        <v>438</v>
      </c>
      <c r="E48" s="77">
        <v>716</v>
      </c>
      <c r="F48" s="77">
        <v>174</v>
      </c>
      <c r="G48" s="77">
        <v>84</v>
      </c>
      <c r="H48" s="77">
        <v>-21</v>
      </c>
      <c r="I48" s="75">
        <v>2437</v>
      </c>
      <c r="K48" s="170">
        <f t="shared" si="4"/>
        <v>6741</v>
      </c>
      <c r="L48" s="170">
        <f t="shared" si="4"/>
        <v>-701</v>
      </c>
      <c r="M48" s="170">
        <f t="shared" si="4"/>
        <v>-29</v>
      </c>
      <c r="N48" s="170">
        <f t="shared" si="4"/>
        <v>-259</v>
      </c>
      <c r="O48" s="170">
        <f t="shared" si="4"/>
        <v>-176</v>
      </c>
      <c r="P48" s="170">
        <f t="shared" si="4"/>
        <v>-3</v>
      </c>
      <c r="Q48" s="171">
        <f t="shared" si="4"/>
        <v>5573</v>
      </c>
    </row>
    <row r="49" spans="2:35" ht="15.75" customHeight="1">
      <c r="B49" s="38" t="s">
        <v>197</v>
      </c>
      <c r="C49" s="183">
        <v>0</v>
      </c>
      <c r="D49" s="183">
        <v>0</v>
      </c>
      <c r="E49" s="183">
        <v>0</v>
      </c>
      <c r="F49" s="183">
        <v>0</v>
      </c>
      <c r="G49" s="183">
        <v>0</v>
      </c>
      <c r="H49" s="183">
        <v>0</v>
      </c>
      <c r="I49" s="185">
        <v>0</v>
      </c>
      <c r="K49" s="95">
        <f t="shared" si="4"/>
        <v>0</v>
      </c>
      <c r="L49" s="95">
        <f aca="true" t="shared" si="5" ref="L49:Q50">D22-D49</f>
        <v>0</v>
      </c>
      <c r="M49" s="95">
        <f t="shared" si="5"/>
        <v>0</v>
      </c>
      <c r="N49" s="95">
        <f t="shared" si="5"/>
        <v>0</v>
      </c>
      <c r="O49" s="95">
        <f t="shared" si="5"/>
        <v>2</v>
      </c>
      <c r="P49" s="95">
        <f t="shared" si="5"/>
        <v>0</v>
      </c>
      <c r="Q49" s="95">
        <f t="shared" si="5"/>
        <v>2</v>
      </c>
      <c r="R49" s="3"/>
      <c r="S49" s="3"/>
      <c r="T49" s="3"/>
      <c r="U49" s="3"/>
      <c r="V49" s="3"/>
      <c r="AI49" s="3"/>
    </row>
    <row r="50" spans="2:35" ht="15.75" customHeight="1">
      <c r="B50" s="38" t="s">
        <v>284</v>
      </c>
      <c r="C50" s="184">
        <v>325</v>
      </c>
      <c r="D50" s="184">
        <v>5</v>
      </c>
      <c r="E50" s="184">
        <v>691</v>
      </c>
      <c r="F50" s="184">
        <v>204</v>
      </c>
      <c r="G50" s="184">
        <v>46</v>
      </c>
      <c r="H50" s="184">
        <v>3</v>
      </c>
      <c r="I50" s="185">
        <v>1274</v>
      </c>
      <c r="K50" s="95">
        <f t="shared" si="4"/>
        <v>93</v>
      </c>
      <c r="L50" s="95">
        <f t="shared" si="5"/>
        <v>17</v>
      </c>
      <c r="M50" s="95">
        <f t="shared" si="5"/>
        <v>13</v>
      </c>
      <c r="N50" s="95">
        <f t="shared" si="5"/>
        <v>681</v>
      </c>
      <c r="O50" s="95">
        <f t="shared" si="5"/>
        <v>-40</v>
      </c>
      <c r="P50" s="95">
        <f t="shared" si="5"/>
        <v>-24</v>
      </c>
      <c r="Q50" s="95">
        <f t="shared" si="5"/>
        <v>740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183"/>
      <c r="D51" s="183"/>
      <c r="E51" s="183"/>
      <c r="F51" s="183"/>
      <c r="G51" s="183"/>
      <c r="H51" s="183"/>
      <c r="I51" s="185"/>
      <c r="K51" s="95"/>
      <c r="L51" s="95"/>
      <c r="M51" s="95"/>
      <c r="N51" s="95"/>
      <c r="O51" s="95"/>
      <c r="P51" s="95"/>
      <c r="Q51" s="96">
        <f>I24-I51</f>
        <v>0</v>
      </c>
      <c r="R51" s="3"/>
      <c r="S51" s="3"/>
      <c r="T51" s="3"/>
      <c r="U51" s="3"/>
      <c r="V51" s="3"/>
      <c r="AI51" s="3"/>
    </row>
    <row r="52" spans="2:35" ht="12.75">
      <c r="B52" s="209" t="s">
        <v>241</v>
      </c>
      <c r="C52" s="183">
        <v>6696</v>
      </c>
      <c r="D52" s="183">
        <v>3016</v>
      </c>
      <c r="E52" s="183">
        <v>11521</v>
      </c>
      <c r="F52" s="183">
        <v>1831</v>
      </c>
      <c r="G52" s="183">
        <v>1709</v>
      </c>
      <c r="H52" s="183"/>
      <c r="I52" s="185">
        <v>24773</v>
      </c>
      <c r="K52" s="95">
        <f>C25-C52</f>
        <v>-298</v>
      </c>
      <c r="L52" s="95">
        <f>D25-D52</f>
        <v>-71</v>
      </c>
      <c r="M52" s="95">
        <f>E25-E52</f>
        <v>76</v>
      </c>
      <c r="N52" s="95">
        <f>F25-F52</f>
        <v>4</v>
      </c>
      <c r="O52" s="95">
        <f>G25-G52</f>
        <v>-83</v>
      </c>
      <c r="P52" s="95"/>
      <c r="Q52" s="96">
        <f>I25-I52</f>
        <v>-372</v>
      </c>
      <c r="R52" s="3"/>
      <c r="S52" s="3"/>
      <c r="T52" s="3"/>
      <c r="U52" s="3"/>
      <c r="V52" s="3"/>
      <c r="AI52" s="3"/>
    </row>
    <row r="53" spans="2:9" ht="12.75">
      <c r="B53" s="209"/>
      <c r="C53" s="44"/>
      <c r="D53" s="44"/>
      <c r="E53" s="44"/>
      <c r="F53" s="44"/>
      <c r="G53" s="44"/>
      <c r="H53" s="44"/>
      <c r="I53" s="148"/>
    </row>
    <row r="54" spans="4:6" ht="12.75" customHeight="1">
      <c r="D54" s="44"/>
      <c r="E54" s="44"/>
      <c r="F54" s="1"/>
    </row>
    <row r="55" spans="2:10" ht="12.75">
      <c r="B55" s="252" t="s">
        <v>283</v>
      </c>
      <c r="E55" s="1"/>
      <c r="F55" s="1"/>
      <c r="J55" s="3"/>
    </row>
    <row r="56" spans="2:9" ht="12.75">
      <c r="B56" s="138"/>
      <c r="C56" s="3"/>
      <c r="D56" s="3"/>
      <c r="E56" s="3"/>
      <c r="F56" s="3"/>
      <c r="G56" s="3"/>
      <c r="H56" s="3"/>
      <c r="I56" s="3"/>
    </row>
    <row r="57" spans="5:6" ht="15.75" customHeight="1">
      <c r="E57" s="1"/>
      <c r="F57" s="1"/>
    </row>
    <row r="58" spans="2:6" ht="12.75">
      <c r="B58" s="137"/>
      <c r="E58" s="1"/>
      <c r="F58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customProperties>
    <customPr name="SheetOptions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Galińska Anna</cp:lastModifiedBy>
  <cp:lastPrinted>2017-05-24T17:15:20Z</cp:lastPrinted>
  <dcterms:created xsi:type="dcterms:W3CDTF">2007-11-13T09:27:33Z</dcterms:created>
  <dcterms:modified xsi:type="dcterms:W3CDTF">2022-05-18T12:09:34Z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